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12120" windowHeight="8505" activeTab="0"/>
  </bookViews>
  <sheets>
    <sheet name="global 1" sheetId="1" r:id="rId1"/>
    <sheet name="carlos pavan" sheetId="2" r:id="rId2"/>
    <sheet name="carlos pavan (2)" sheetId="3" r:id="rId3"/>
    <sheet name="tiradentes 1" sheetId="4" r:id="rId4"/>
    <sheet name="tiradentes 2" sheetId="5" r:id="rId5"/>
    <sheet name="frei elvico" sheetId="6" r:id="rId6"/>
    <sheet name="santo antonio" sheetId="7" r:id="rId7"/>
    <sheet name="santo antonio (2)" sheetId="8" r:id="rId8"/>
    <sheet name="Getulio Vargas" sheetId="9" r:id="rId9"/>
    <sheet name="A2" sheetId="10" r:id="rId10"/>
  </sheets>
  <externalReferences>
    <externalReference r:id="rId13"/>
    <externalReference r:id="rId14"/>
  </externalReferences>
  <definedNames>
    <definedName name="_xlnm.Print_Area" localSheetId="1">'carlos pavan'!$A$1:$J$76</definedName>
    <definedName name="_xlnm.Print_Area" localSheetId="2">'carlos pavan (2)'!$A$1:$J$76</definedName>
    <definedName name="_xlnm.Print_Area" localSheetId="5">'frei elvico'!$A$1:$J$76</definedName>
    <definedName name="_xlnm.Print_Area" localSheetId="8">'Getulio Vargas'!$A$1:$J$76</definedName>
    <definedName name="_xlnm.Print_Area" localSheetId="0">'global 1'!$A$1:$J$76</definedName>
    <definedName name="_xlnm.Print_Area" localSheetId="6">'santo antonio'!$A$1:$J$76</definedName>
    <definedName name="_xlnm.Print_Area" localSheetId="7">'santo antonio (2)'!$A$1:$J$76</definedName>
    <definedName name="_xlnm.Print_Area" localSheetId="3">'tiradentes 1'!$A$1:$J$76</definedName>
    <definedName name="_xlnm.Print_Area" localSheetId="4">'tiradentes 2'!$A$1:$J$68</definedName>
    <definedName name="Texto1" localSheetId="1">'carlos pavan'!#REF!</definedName>
    <definedName name="Texto1" localSheetId="2">'carlos pavan (2)'!#REF!</definedName>
    <definedName name="Texto1" localSheetId="5">'frei elvico'!#REF!</definedName>
    <definedName name="Texto1" localSheetId="8">'Getulio Vargas'!#REF!</definedName>
    <definedName name="Texto1" localSheetId="0">'global 1'!#REF!</definedName>
    <definedName name="Texto1" localSheetId="6">'santo antonio'!#REF!</definedName>
    <definedName name="Texto1" localSheetId="7">'santo antonio (2)'!#REF!</definedName>
    <definedName name="Texto1" localSheetId="3">'tiradentes 1'!#REF!</definedName>
    <definedName name="Texto1" localSheetId="4">'tiradentes 2'!#REF!</definedName>
    <definedName name="Texto10" localSheetId="1">'carlos pavan'!#REF!</definedName>
    <definedName name="Texto10" localSheetId="2">'carlos pavan (2)'!#REF!</definedName>
    <definedName name="Texto10" localSheetId="5">'frei elvico'!#REF!</definedName>
    <definedName name="Texto10" localSheetId="8">'Getulio Vargas'!#REF!</definedName>
    <definedName name="Texto10" localSheetId="0">'global 1'!#REF!</definedName>
    <definedName name="Texto10" localSheetId="6">'santo antonio'!#REF!</definedName>
    <definedName name="Texto10" localSheetId="7">'santo antonio (2)'!#REF!</definedName>
    <definedName name="Texto10" localSheetId="3">'tiradentes 1'!#REF!</definedName>
    <definedName name="Texto10" localSheetId="4">'tiradentes 2'!#REF!</definedName>
    <definedName name="Texto12" localSheetId="1">'carlos pavan'!#REF!</definedName>
    <definedName name="Texto12" localSheetId="2">'carlos pavan (2)'!#REF!</definedName>
    <definedName name="Texto12" localSheetId="5">'frei elvico'!#REF!</definedName>
    <definedName name="Texto12" localSheetId="8">'Getulio Vargas'!#REF!</definedName>
    <definedName name="Texto12" localSheetId="0">'global 1'!#REF!</definedName>
    <definedName name="Texto12" localSheetId="6">'santo antonio'!#REF!</definedName>
    <definedName name="Texto12" localSheetId="7">'santo antonio (2)'!#REF!</definedName>
    <definedName name="Texto12" localSheetId="3">'tiradentes 1'!#REF!</definedName>
    <definedName name="Texto12" localSheetId="4">'tiradentes 2'!#REF!</definedName>
    <definedName name="Texto13" localSheetId="1">'carlos pavan'!#REF!</definedName>
    <definedName name="Texto13" localSheetId="2">'carlos pavan (2)'!#REF!</definedName>
    <definedName name="Texto13" localSheetId="5">'frei elvico'!#REF!</definedName>
    <definedName name="Texto13" localSheetId="8">'Getulio Vargas'!#REF!</definedName>
    <definedName name="Texto13" localSheetId="0">'global 1'!#REF!</definedName>
    <definedName name="Texto13" localSheetId="6">'santo antonio'!#REF!</definedName>
    <definedName name="Texto13" localSheetId="7">'santo antonio (2)'!#REF!</definedName>
    <definedName name="Texto13" localSheetId="3">'tiradentes 1'!#REF!</definedName>
    <definedName name="Texto13" localSheetId="4">'tiradentes 2'!#REF!</definedName>
    <definedName name="Texto14" localSheetId="1">'carlos pavan'!#REF!</definedName>
    <definedName name="Texto14" localSheetId="2">'carlos pavan (2)'!#REF!</definedName>
    <definedName name="Texto14" localSheetId="5">'frei elvico'!#REF!</definedName>
    <definedName name="Texto14" localSheetId="8">'Getulio Vargas'!#REF!</definedName>
    <definedName name="Texto14" localSheetId="0">'global 1'!#REF!</definedName>
    <definedName name="Texto14" localSheetId="6">'santo antonio'!#REF!</definedName>
    <definedName name="Texto14" localSheetId="7">'santo antonio (2)'!#REF!</definedName>
    <definedName name="Texto14" localSheetId="3">'tiradentes 1'!#REF!</definedName>
    <definedName name="Texto14" localSheetId="4">'tiradentes 2'!#REF!</definedName>
    <definedName name="Texto15" localSheetId="1">'carlos pavan'!#REF!</definedName>
    <definedName name="Texto15" localSheetId="2">'carlos pavan (2)'!#REF!</definedName>
    <definedName name="Texto15" localSheetId="5">'frei elvico'!#REF!</definedName>
    <definedName name="Texto15" localSheetId="8">'Getulio Vargas'!#REF!</definedName>
    <definedName name="Texto15" localSheetId="0">'global 1'!#REF!</definedName>
    <definedName name="Texto15" localSheetId="6">'santo antonio'!#REF!</definedName>
    <definedName name="Texto15" localSheetId="7">'santo antonio (2)'!#REF!</definedName>
    <definedName name="Texto15" localSheetId="3">'tiradentes 1'!#REF!</definedName>
    <definedName name="Texto15" localSheetId="4">'tiradentes 2'!#REF!</definedName>
    <definedName name="Texto16" localSheetId="1">'carlos pavan'!$A$62</definedName>
    <definedName name="Texto16" localSheetId="2">'carlos pavan (2)'!$A$62</definedName>
    <definedName name="Texto16" localSheetId="5">'frei elvico'!$A$62</definedName>
    <definedName name="Texto16" localSheetId="8">'Getulio Vargas'!$A$62</definedName>
    <definedName name="Texto16" localSheetId="0">'global 1'!$A$62</definedName>
    <definedName name="Texto16" localSheetId="6">'santo antonio'!$A$62</definedName>
    <definedName name="Texto16" localSheetId="7">'santo antonio (2)'!$A$62</definedName>
    <definedName name="Texto16" localSheetId="3">'tiradentes 1'!$A$62</definedName>
    <definedName name="Texto16" localSheetId="4">'tiradentes 2'!$A$62</definedName>
    <definedName name="Texto2" localSheetId="1">'carlos pavan'!#REF!</definedName>
    <definedName name="Texto2" localSheetId="2">'carlos pavan (2)'!#REF!</definedName>
    <definedName name="Texto2" localSheetId="5">'frei elvico'!#REF!</definedName>
    <definedName name="Texto2" localSheetId="8">'Getulio Vargas'!#REF!</definedName>
    <definedName name="Texto2" localSheetId="0">'global 1'!#REF!</definedName>
    <definedName name="Texto2" localSheetId="6">'santo antonio'!#REF!</definedName>
    <definedName name="Texto2" localSheetId="7">'santo antonio (2)'!#REF!</definedName>
    <definedName name="Texto2" localSheetId="3">'tiradentes 1'!#REF!</definedName>
    <definedName name="Texto2" localSheetId="4">'tiradentes 2'!#REF!</definedName>
    <definedName name="Texto3" localSheetId="1">'carlos pavan'!$J$3</definedName>
    <definedName name="Texto3" localSheetId="2">'carlos pavan (2)'!$J$3</definedName>
    <definedName name="Texto3" localSheetId="5">'frei elvico'!$J$3</definedName>
    <definedName name="Texto3" localSheetId="8">'Getulio Vargas'!$J$3</definedName>
    <definedName name="Texto3" localSheetId="0">'global 1'!$J$3</definedName>
    <definedName name="Texto3" localSheetId="6">'santo antonio'!$J$3</definedName>
    <definedName name="Texto3" localSheetId="7">'santo antonio (2)'!$J$3</definedName>
    <definedName name="Texto3" localSheetId="3">'tiradentes 1'!$J$3</definedName>
    <definedName name="Texto3" localSheetId="4">'tiradentes 2'!$J$3</definedName>
    <definedName name="Texto4" localSheetId="1">'carlos pavan'!$A$5</definedName>
    <definedName name="Texto4" localSheetId="2">'carlos pavan (2)'!$A$5</definedName>
    <definedName name="Texto4" localSheetId="5">'frei elvico'!$A$5</definedName>
    <definedName name="Texto4" localSheetId="8">'Getulio Vargas'!$A$5</definedName>
    <definedName name="Texto4" localSheetId="0">'global 1'!$A$5</definedName>
    <definedName name="Texto4" localSheetId="6">'santo antonio'!$A$5</definedName>
    <definedName name="Texto4" localSheetId="7">'santo antonio (2)'!$A$5</definedName>
    <definedName name="Texto4" localSheetId="3">'tiradentes 1'!$A$5</definedName>
    <definedName name="Texto4" localSheetId="4">'tiradentes 2'!$A$5</definedName>
    <definedName name="Texto42" localSheetId="1">'carlos pavan'!#REF!</definedName>
    <definedName name="Texto42" localSheetId="2">'carlos pavan (2)'!#REF!</definedName>
    <definedName name="Texto42" localSheetId="5">'frei elvico'!#REF!</definedName>
    <definedName name="Texto42" localSheetId="8">'Getulio Vargas'!#REF!</definedName>
    <definedName name="Texto42" localSheetId="0">'global 1'!#REF!</definedName>
    <definedName name="Texto42" localSheetId="6">'santo antonio'!#REF!</definedName>
    <definedName name="Texto42" localSheetId="7">'santo antonio (2)'!#REF!</definedName>
    <definedName name="Texto42" localSheetId="3">'tiradentes 1'!#REF!</definedName>
    <definedName name="Texto42" localSheetId="4">'tiradentes 2'!#REF!</definedName>
    <definedName name="Texto43" localSheetId="1">'carlos pavan'!#REF!</definedName>
    <definedName name="Texto43" localSheetId="2">'carlos pavan (2)'!#REF!</definedName>
    <definedName name="Texto43" localSheetId="5">'frei elvico'!#REF!</definedName>
    <definedName name="Texto43" localSheetId="8">'Getulio Vargas'!#REF!</definedName>
    <definedName name="Texto43" localSheetId="0">'global 1'!#REF!</definedName>
    <definedName name="Texto43" localSheetId="6">'santo antonio'!#REF!</definedName>
    <definedName name="Texto43" localSheetId="7">'santo antonio (2)'!#REF!</definedName>
    <definedName name="Texto43" localSheetId="3">'tiradentes 1'!#REF!</definedName>
    <definedName name="Texto43" localSheetId="4">'tiradentes 2'!#REF!</definedName>
    <definedName name="Texto5" localSheetId="1">'carlos pavan'!$H$5</definedName>
    <definedName name="Texto5" localSheetId="2">'carlos pavan (2)'!$H$5</definedName>
    <definedName name="Texto5" localSheetId="5">'frei elvico'!$H$5</definedName>
    <definedName name="Texto5" localSheetId="8">'Getulio Vargas'!$H$5</definedName>
    <definedName name="Texto5" localSheetId="0">'global 1'!$H$5</definedName>
    <definedName name="Texto5" localSheetId="6">'santo antonio'!$H$5</definedName>
    <definedName name="Texto5" localSheetId="7">'santo antonio (2)'!$H$5</definedName>
    <definedName name="Texto5" localSheetId="3">'tiradentes 1'!$H$5</definedName>
    <definedName name="Texto5" localSheetId="4">'tiradentes 2'!$H$5</definedName>
    <definedName name="Texto7" localSheetId="1">'carlos pavan'!#REF!</definedName>
    <definedName name="Texto7" localSheetId="2">'carlos pavan (2)'!#REF!</definedName>
    <definedName name="Texto7" localSheetId="5">'frei elvico'!#REF!</definedName>
    <definedName name="Texto7" localSheetId="8">'Getulio Vargas'!#REF!</definedName>
    <definedName name="Texto7" localSheetId="0">'global 1'!#REF!</definedName>
    <definedName name="Texto7" localSheetId="6">'santo antonio'!#REF!</definedName>
    <definedName name="Texto7" localSheetId="7">'santo antonio (2)'!#REF!</definedName>
    <definedName name="Texto7" localSheetId="3">'tiradentes 1'!#REF!</definedName>
    <definedName name="Texto7" localSheetId="4">'tiradentes 2'!#REF!</definedName>
    <definedName name="Texto8" localSheetId="1">'carlos pavan'!#REF!</definedName>
    <definedName name="Texto8" localSheetId="2">'carlos pavan (2)'!#REF!</definedName>
    <definedName name="Texto8" localSheetId="5">'frei elvico'!#REF!</definedName>
    <definedName name="Texto8" localSheetId="8">'Getulio Vargas'!#REF!</definedName>
    <definedName name="Texto8" localSheetId="0">'global 1'!#REF!</definedName>
    <definedName name="Texto8" localSheetId="6">'santo antonio'!#REF!</definedName>
    <definedName name="Texto8" localSheetId="7">'santo antonio (2)'!#REF!</definedName>
    <definedName name="Texto8" localSheetId="3">'tiradentes 1'!#REF!</definedName>
    <definedName name="Texto8" localSheetId="4">'tiradentes 2'!#REF!</definedName>
    <definedName name="Texto9" localSheetId="1">'carlos pavan'!#REF!</definedName>
    <definedName name="Texto9" localSheetId="2">'carlos pavan (2)'!#REF!</definedName>
    <definedName name="Texto9" localSheetId="5">'frei elvico'!#REF!</definedName>
    <definedName name="Texto9" localSheetId="8">'Getulio Vargas'!#REF!</definedName>
    <definedName name="Texto9" localSheetId="0">'global 1'!#REF!</definedName>
    <definedName name="Texto9" localSheetId="6">'santo antonio'!#REF!</definedName>
    <definedName name="Texto9" localSheetId="7">'santo antonio (2)'!#REF!</definedName>
    <definedName name="Texto9" localSheetId="3">'tiradentes 1'!#REF!</definedName>
    <definedName name="Texto9" localSheetId="4">'tiradentes 2'!#REF!</definedName>
  </definedNames>
  <calcPr fullCalcOnLoad="1"/>
</workbook>
</file>

<file path=xl/sharedStrings.xml><?xml version="1.0" encoding="utf-8"?>
<sst xmlns="http://schemas.openxmlformats.org/spreadsheetml/2006/main" count="1773" uniqueCount="213">
  <si>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</si>
  <si>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</si>
  <si>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</si>
  <si>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</si>
  <si>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</si>
  <si>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</si>
  <si>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</si>
  <si>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</si>
  <si>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</si>
  <si>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</si>
  <si>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 xml:space="preserve">CÓDIGO (SINAPI / SICRO) </t>
  </si>
  <si>
    <t>PLANILHA DE ORÇAMENTO PARA OBRAS E SERVIÇOS DE ENGENHARIA - MODELO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</si>
  <si>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</si>
  <si>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</si>
  <si>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</si>
  <si>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</si>
  <si>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</si>
  <si>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1.0</t>
  </si>
  <si>
    <t>m</t>
  </si>
  <si>
    <t>m2</t>
  </si>
  <si>
    <t xml:space="preserve">Total do item </t>
  </si>
  <si>
    <t>2.0</t>
  </si>
  <si>
    <t>t</t>
  </si>
  <si>
    <t>sinapi 72965</t>
  </si>
  <si>
    <t>m3</t>
  </si>
  <si>
    <t>4.0</t>
  </si>
  <si>
    <t>unid.</t>
  </si>
  <si>
    <t>m²</t>
  </si>
  <si>
    <t>5.0</t>
  </si>
  <si>
    <r>
      <t xml:space="preserve">NOME: </t>
    </r>
    <r>
      <rPr>
        <sz val="10"/>
        <color indexed="8"/>
        <rFont val="Arial"/>
        <family val="2"/>
      </rPr>
      <t>     CESAR AUGUSTO ALBERTI</t>
    </r>
  </si>
  <si>
    <r>
      <t xml:space="preserve">Nº CREA / CAU: </t>
    </r>
    <r>
      <rPr>
        <sz val="10"/>
        <color indexed="8"/>
        <rFont val="Arial"/>
        <family val="2"/>
      </rPr>
      <t>     CREA/SC 014306-1</t>
    </r>
  </si>
  <si>
    <t>PLANILHA   A 2</t>
  </si>
  <si>
    <t>PLANILHA DE CRONOGRAMA FÍSICO-FINANCEIRO - MODELO</t>
  </si>
  <si>
    <t>FOLHA No           001/001</t>
  </si>
  <si>
    <t xml:space="preserve">PROJETO:  </t>
  </si>
  <si>
    <t>Periodicidade das Estapas: MENSAL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</si>
  <si>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</si>
  <si>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</si>
  <si>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</si>
  <si>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</si>
  <si>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</si>
  <si>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</si>
  <si>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</si>
  <si>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</si>
  <si>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</si>
  <si>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TOTAL NO MÊS (SIMPLES)</t>
  </si>
  <si>
    <t>TOTAL NO MÊS (ACUMULADO)</t>
  </si>
  <si>
    <t>ASSINATURA:</t>
  </si>
  <si>
    <t>NOME E Nº CREA(OU CAU) DO RESPONSÁVEL TÉCNICO:                                      CESAR AUGUSTO ALBERTI          -          CREA/SC 014306-1</t>
  </si>
  <si>
    <t>unid</t>
  </si>
  <si>
    <t>SERVIÇOS INICIAIS  E TERRAPLENAGEM</t>
  </si>
  <si>
    <t>Escavação carga e Transporte Mat.2a.Cat DMT 500m.</t>
  </si>
  <si>
    <t>Regularização  sub leito</t>
  </si>
  <si>
    <t>Limpeza de Pista(calçamento) com escovação e jato água</t>
  </si>
  <si>
    <t>PAVIMENTAÇÃO SOBRE LEITO NATURAL</t>
  </si>
  <si>
    <t>Imprimação com CM30 ( taxa aplicação= 1,2L/m² )</t>
  </si>
  <si>
    <t>PAVIMENTAÇÃO SOBRE CALÇAMENTO</t>
  </si>
  <si>
    <t>DRENAGEM PLUVIAL</t>
  </si>
  <si>
    <t>Caixa tipo Boca de Lobo, tijolo maciço com grelha Ø40cm</t>
  </si>
  <si>
    <t xml:space="preserve">Caixa de Ligação para tubo de 40cm </t>
  </si>
  <si>
    <t>Fornecimento e colocação de tubo de concreto simples d=40</t>
  </si>
  <si>
    <t>SERVIÇOS COMPLEMENTARES</t>
  </si>
  <si>
    <t>Pintura de horizontal de faixas e dizeres c/ tinta acrilica Branca com micro esfera</t>
  </si>
  <si>
    <t>Pintura de horizontal de faixas e dizeres c/ tinta acrilica Amarela com micro esfera</t>
  </si>
  <si>
    <t>sinapi 73806/01</t>
  </si>
  <si>
    <t>sinapi72965</t>
  </si>
  <si>
    <t>sinapi 73950/1</t>
  </si>
  <si>
    <t>sinapi 72947</t>
  </si>
  <si>
    <t>m³</t>
  </si>
  <si>
    <t>3.0</t>
  </si>
  <si>
    <t>MUNICÍPIO: JARDINÓPOLIS  - SC</t>
  </si>
  <si>
    <t>PAVIMENTAÇÃO ASFÁLTICA  COM ÁREA TOTAL DE 1.144,00M2</t>
  </si>
  <si>
    <t>Av.Santo Antonio entre as Ruas Tiradentes e Maximiliano Alberti -trecho2</t>
  </si>
  <si>
    <t>PAVIMENTAÇÃO ASFÁLTICA  COM ÁREA TOTAL DE 2.288,00M2</t>
  </si>
  <si>
    <t>Rua Carlos Pavan entre as Av.Getulio Vargas e Anselmo Angonese - trecho2</t>
  </si>
  <si>
    <t xml:space="preserve">Rua Tiradentes entre as Ruas Carlos Pavan e Felisberto Calgaro - trecho 2 </t>
  </si>
  <si>
    <t>PAVIMENTAÇÃO ASFÁLTICA  COM ÁREA TOTAL DE 1.837,00M2</t>
  </si>
  <si>
    <t xml:space="preserve">Rua Carlos Pavan entre as Ruas  maximiliano Alberti e Av. Getulio Vargas </t>
  </si>
  <si>
    <t>PAVIMENTAÇÃO ASFÁLTICA  COM  ÁREA TOTAL DE 1.327,20 M2</t>
  </si>
  <si>
    <t xml:space="preserve">Rua Frei Elvico Mayer entre A.Pres. Kennedy e Rio Santo Antonio do Pinhal </t>
  </si>
  <si>
    <t>PAVIMENTAÇÃO ASFÁLTICA COM ÁREA  TOTAL DE 3.487,00M2</t>
  </si>
  <si>
    <t>Rua Tiradentes entre as Ruas Carlos Pavan e Av.Pres.Kennedy - trecho 1</t>
  </si>
  <si>
    <t>Av.Santo Antonio entre as Ruas Anselmo Angonese e Frei Elvico Mayer</t>
  </si>
  <si>
    <t>PAVIMENTAÇÃO ASFÁLTICA  COM ÁREA TOTAL DE   1.144,00M2</t>
  </si>
  <si>
    <t>Pavimentação bloco liso 10 x 20x4 cm tonalidade cinza claro</t>
  </si>
  <si>
    <t>Pavimentação bloco 20x20x4cm podotátil de alerta  tonalidade vermelha</t>
  </si>
  <si>
    <t>Pavimentação bloco 20x20x4cm podotátil direcional  tonalidade vermelha</t>
  </si>
  <si>
    <t>6.0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</si>
  <si>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</si>
  <si>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</si>
  <si>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</si>
  <si>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</si>
  <si>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</si>
  <si>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</si>
  <si>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</si>
  <si>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</si>
  <si>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</si>
  <si>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</si>
  <si>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</si>
  <si>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</si>
  <si>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</si>
  <si>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</si>
  <si>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</si>
  <si>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</si>
  <si>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</si>
  <si>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</si>
  <si>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</si>
  <si>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</si>
  <si>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</si>
  <si>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</si>
  <si>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</si>
  <si>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</si>
  <si>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</si>
  <si>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5.6</t>
  </si>
  <si>
    <t>5.7</t>
  </si>
  <si>
    <t>5.8</t>
  </si>
  <si>
    <t>6.1</t>
  </si>
  <si>
    <t>6.2</t>
  </si>
  <si>
    <t>6.3</t>
  </si>
  <si>
    <t>sicro5S0211000</t>
  </si>
  <si>
    <t>Camada de macadame e= 17cm</t>
  </si>
  <si>
    <t>sicro2S0223150</t>
  </si>
  <si>
    <t>tkm</t>
  </si>
  <si>
    <t>sicro2S0900291</t>
  </si>
  <si>
    <t>sinapi 74206/002</t>
  </si>
  <si>
    <t>Caixa de Ligação p/tubo de 40cm com fundo /tampa concreto</t>
  </si>
  <si>
    <t xml:space="preserve">Placa esmaltada identificação de rua 25 x 45cm </t>
  </si>
  <si>
    <t>sinapi73916/002</t>
  </si>
  <si>
    <t>Pavimentação com blocos intertravados 4cm, com resistencia à compressão e a abrasão de no mínimo 35MPa,prensados, com rejuntamento de areia fina, rebaixamento de meio fio e rampa para acessibilidade:</t>
  </si>
  <si>
    <t>5.5</t>
  </si>
  <si>
    <t>Av.Getulio Vargas  entre a Av. Pres. Kennedy e Rua das Palmeiras</t>
  </si>
  <si>
    <t>PAVIMENTAÇÃO ASFÁLTICA  COM ÁREA TOTAL DE 1.467,86M2</t>
  </si>
  <si>
    <t>Parte das Ruas Carlos Pavan-Tiradentes, Av. Santo Antonio e Getulio Vargas eRua Frei Elvico Mayer</t>
  </si>
  <si>
    <t>001/009</t>
  </si>
  <si>
    <t>002/9</t>
  </si>
  <si>
    <t>003/9</t>
  </si>
  <si>
    <t>004/9</t>
  </si>
  <si>
    <t>005/9</t>
  </si>
  <si>
    <t>006/9</t>
  </si>
  <si>
    <t>007/9</t>
  </si>
  <si>
    <t>008/9</t>
  </si>
  <si>
    <t>009/9</t>
  </si>
  <si>
    <t xml:space="preserve">PLANILHA DE ORÇAMENTO PARA OBRAS E SERVIÇOS DE ENGENHARIA </t>
  </si>
  <si>
    <t>Parte das Av. Getulio Vargas e Santo Antonio-Rua Carlos Pavan- Tiradentes e Frei Elvico Mayer</t>
  </si>
  <si>
    <t>PAVIMENTAÇÃO ASFÁLTICA VIAS URBANAS - ÁREA DE 13.839,06M2</t>
  </si>
  <si>
    <t>MUNICÍPIO: JARDINÓPOLIS  - SC                                             ORÇAMENTO GLOBAL</t>
  </si>
  <si>
    <t>PAVIMENTAÇÃO ASFALTICA  VIAS URBANAS  com 13.839,06m2</t>
  </si>
  <si>
    <t>PLANILHA DE ORÇAMENTO PARA OBRAS E SERVIÇOS DE ENGENHARIA</t>
  </si>
  <si>
    <t>sicro2S0110111</t>
  </si>
  <si>
    <t>sinapi 72945</t>
  </si>
  <si>
    <t>Placa de obra em chapa galvanizado (2,0m x 1,5m)</t>
  </si>
  <si>
    <t>sinapi 74209/001</t>
  </si>
  <si>
    <t>sinapi 73724</t>
  </si>
  <si>
    <t>Assentamento de tubos de concreto diametro = 40cm simples com junta em argamassa</t>
  </si>
  <si>
    <t>sinapi 7781</t>
  </si>
  <si>
    <t>Transporte coml. Macadame DMT 30km - densidade1,55t/m3</t>
  </si>
  <si>
    <t>Transporte coml. Brita Graduada  DMT30km  densidade 1,65t/m3</t>
  </si>
  <si>
    <t>sinapi 73599</t>
  </si>
  <si>
    <t xml:space="preserve">Escavação mecânica de valas em qualquer tipo de solo exceto rocha </t>
  </si>
  <si>
    <t>sinapi 76444/001</t>
  </si>
  <si>
    <t>Aterro/reaterro de valas - compactação mecânica de valas sem controle  de GC -compactador tipo sapo.</t>
  </si>
  <si>
    <t>sinapi74223/001</t>
  </si>
  <si>
    <t>Meio Fio de concreto pre-moldado,dimensões 12x15x30x100cm</t>
  </si>
  <si>
    <t>sinapi 0057</t>
  </si>
  <si>
    <t>sinapi 78776</t>
  </si>
  <si>
    <t>sinapi 78778</t>
  </si>
  <si>
    <t xml:space="preserve">PAVIMENTAÇÃO COM BLOCOS INTERTRAVADOS </t>
  </si>
  <si>
    <t>Fornecimento  de tubo de concreto simples d=40</t>
  </si>
  <si>
    <t>sinapi 7701</t>
  </si>
  <si>
    <t>sicro4S0620001</t>
  </si>
  <si>
    <t xml:space="preserve">fornecimento e implantação placa sinalização semi.refletiva L=25cm - PARE   02 unidades </t>
  </si>
  <si>
    <t xml:space="preserve">Fornecimento e implantação placa sinalização semi.refletiva  D=50cm - 40Km/h e rotatória   02 Unidades </t>
  </si>
  <si>
    <t xml:space="preserve">fornecimento e implantação placa sinalização semi.refletiva L=25cm - PARE   03 unidades </t>
  </si>
  <si>
    <t xml:space="preserve">Fornecimento e implantação placa sinalização semi.refletiva  D=50cm - 40Km/h e rotatória   04 Unidades </t>
  </si>
  <si>
    <t xml:space="preserve">fornecimento e implantação placa sinalizaçãosemi.refletiva L=25cm - PARE   01 unidades </t>
  </si>
  <si>
    <t xml:space="preserve">fornecimento e implantação placa sinalizaçãosemi.refletiva L=25cm - PARE   unidades </t>
  </si>
  <si>
    <t xml:space="preserve">Fornecimento e implantação placa sinalizaçãosemi.refletiva  D=50cm - 40Km/h e rotatória   3 Unidades </t>
  </si>
  <si>
    <t xml:space="preserve">Fornecimento e implantação placa sinalização semi.refletiva  D=50cm - 40Km/h e rotatória   05 Unidades </t>
  </si>
  <si>
    <t xml:space="preserve">fornecimento e implantação placa sinalização semi.refletiva L=25cm - PARE   01 unidades </t>
  </si>
  <si>
    <t xml:space="preserve">fornecimento e implantação placa sinalização semi.refletiva L=25cm - PARE    unidades </t>
  </si>
  <si>
    <t xml:space="preserve">Fornecimento e implantação placa sinalização semi.refletiva  D=50cm - 40Km/h e rotatória   07 Unidades </t>
  </si>
  <si>
    <t xml:space="preserve">fornecimento e implantação placa sinalização  semi tot.refletiva L=25cm - PARE   02 unidades </t>
  </si>
  <si>
    <t xml:space="preserve">Transporte coml. CBUQ  DMT30km  </t>
  </si>
  <si>
    <t>2.9</t>
  </si>
  <si>
    <t>2.10</t>
  </si>
  <si>
    <t>3.5</t>
  </si>
  <si>
    <t>3.6</t>
  </si>
  <si>
    <t xml:space="preserve">fornecimento e implantação placa sinalização semi.refletiva L=25cm - PARE   11 unidades </t>
  </si>
  <si>
    <t xml:space="preserve">Fornecimento e implantação placa sinalização semi.refletiva  D=50cm - 40Km/h e rotatória   30 Unidades </t>
  </si>
  <si>
    <t>sinapi 73710</t>
  </si>
  <si>
    <t>base para pavimentação c/Brita graduada e= 13cm incl.compactação</t>
  </si>
  <si>
    <t>Fornecimento e Aplicacao CBUQ camada e =3cm larg 11,00m</t>
  </si>
  <si>
    <t>Fornecimento e Aplicacao CBUQ - capa e=3cm Larg 7,00m</t>
  </si>
  <si>
    <t>Fornecimento e Aplicacao CBUQ (Reperfilagem )</t>
  </si>
  <si>
    <t>Fornecimento e Aplicação (CBUQ - capa e=3cm)</t>
  </si>
  <si>
    <t>sinapi 72943</t>
  </si>
  <si>
    <t>Pintura de Ligação RR-2C  ( taxa aplicação=0,5L/m² )</t>
  </si>
  <si>
    <t>Pintura de Ligação  RR-2C ( taxa aplicação=0,5L/m² )</t>
  </si>
  <si>
    <t xml:space="preserve">Fornecimento  de suporte de placas em aço galvanizado diametro 2 1/2" h= 3,00m - 62 unidades </t>
  </si>
  <si>
    <t xml:space="preserve">Fornecimento de suporte de placas em aço galvanizado diametro 2 1/2" h= 3,00m - 10 unidades </t>
  </si>
  <si>
    <t xml:space="preserve">Fornecimento de suporte de placas em aço galvanizado diametro 2 1/2" h= 3,00m -= 10 unidades </t>
  </si>
  <si>
    <t xml:space="preserve">Fornecimento de  suporte de placas em aço galvanizado diametro 2 1/2" h= 3,00m - 11 unidades </t>
  </si>
  <si>
    <t xml:space="preserve">Fornecimento de suporte de placas em aço galvanizado diametro 2 1/2" h= 3,00m    - 6 unidades </t>
  </si>
  <si>
    <t xml:space="preserve">Fornecimento  de suporte de placas em aço galvanizado diametro 2 1/2" h= 3,00m - 9 unidades </t>
  </si>
  <si>
    <t xml:space="preserve">Fornecimento  de suporte de placas em aço galvanizado diametro 2 1/2" h= 3,00m - 5 unidades </t>
  </si>
  <si>
    <t xml:space="preserve">Fornecimento de suporte de placas em aço galvanizado diametro 2 1/2" h= 3,00m - 06 unidades </t>
  </si>
  <si>
    <t xml:space="preserve">Fornecimento e colocação de suporte de placas em aço galvanizado diametro 2 1/2" h= 3,00m - 5 unidades </t>
  </si>
  <si>
    <t>Data de referência dos custos: FEVEREIRO DE 2014</t>
  </si>
  <si>
    <t>31/03/2014</t>
  </si>
  <si>
    <r>
      <t xml:space="preserve">DATA: </t>
    </r>
    <r>
      <rPr>
        <sz val="10"/>
        <color indexed="8"/>
        <rFont val="Arial"/>
        <family val="2"/>
      </rPr>
      <t>     31/03/2014</t>
    </r>
  </si>
  <si>
    <r>
      <t xml:space="preserve">DATA: </t>
    </r>
    <r>
      <rPr>
        <sz val="10"/>
        <color indexed="8"/>
        <rFont val="Arial"/>
        <family val="2"/>
      </rPr>
      <t>    31/03/2014</t>
    </r>
  </si>
  <si>
    <t>DATA DO ORÇAMENTO:      31/03/2014</t>
  </si>
  <si>
    <t>DATA                  31/03/2014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</si>
</sst>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#,##0.00_ ;\-#,##0.00\ "/>
    <numFmt numFmtId="189" formatCode="&quot;R$ &quot;#,##0.0"/>
    <numFmt numFmtId="190" formatCode="&quot;R$ &quot;#,##0.000"/>
    <numFmt numFmtId="191" formatCode="&quot;R$ &quot;#,##0.0000"/>
    <numFmt numFmtId="192" formatCode="&quot;R$ &quot;#,##0.00000"/>
    <numFmt numFmtId="193" formatCode="#,##0.000;\-#,##0.000"/>
    <numFmt numFmtId="194" formatCode="#,##0.0000;\-#,##0.0000"/>
    <numFmt numFmtId="195" formatCode="#,##0.00000;\-#,##0.0000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254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4" fillId="24" borderId="0" xfId="0" applyFont="1" applyFill="1" applyBorder="1" applyAlignment="1">
      <alignment horizontal="justify" vertical="top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top"/>
    </xf>
    <xf numFmtId="0" fontId="10" fillId="24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3" fontId="0" fillId="0" borderId="10" xfId="53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39" fontId="33" fillId="0" borderId="10" xfId="53" applyNumberFormat="1" applyFont="1" applyBorder="1" applyAlignment="1">
      <alignment horizontal="right" wrapText="1"/>
    </xf>
    <xf numFmtId="10" fontId="33" fillId="0" borderId="10" xfId="51" applyNumberFormat="1" applyFont="1" applyBorder="1" applyAlignment="1">
      <alignment horizontal="center" wrapText="1"/>
    </xf>
    <xf numFmtId="39" fontId="33" fillId="16" borderId="10" xfId="53" applyNumberFormat="1" applyFont="1" applyFill="1" applyBorder="1" applyAlignment="1">
      <alignment horizontal="right" wrapText="1"/>
    </xf>
    <xf numFmtId="10" fontId="33" fillId="16" borderId="18" xfId="51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center" vertical="top"/>
    </xf>
    <xf numFmtId="43" fontId="33" fillId="0" borderId="10" xfId="53" applyNumberFormat="1" applyFont="1" applyBorder="1" applyAlignment="1">
      <alignment horizontal="center" wrapText="1"/>
    </xf>
    <xf numFmtId="37" fontId="33" fillId="0" borderId="10" xfId="53" applyNumberFormat="1" applyFont="1" applyBorder="1" applyAlignment="1">
      <alignment horizontal="center" wrapText="1"/>
    </xf>
    <xf numFmtId="39" fontId="33" fillId="16" borderId="10" xfId="0" applyNumberFormat="1" applyFont="1" applyFill="1" applyBorder="1" applyAlignment="1">
      <alignment horizontal="right" vertical="center" wrapText="1"/>
    </xf>
    <xf numFmtId="39" fontId="33" fillId="16" borderId="10" xfId="0" applyNumberFormat="1" applyFont="1" applyFill="1" applyBorder="1" applyAlignment="1">
      <alignment horizontal="center" vertical="center" wrapText="1"/>
    </xf>
    <xf numFmtId="39" fontId="33" fillId="16" borderId="18" xfId="53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9" fontId="33" fillId="16" borderId="19" xfId="0" applyNumberFormat="1" applyFont="1" applyFill="1" applyBorder="1" applyAlignment="1">
      <alignment horizontal="right" vertical="center" wrapText="1"/>
    </xf>
    <xf numFmtId="39" fontId="33" fillId="16" borderId="19" xfId="0" applyNumberFormat="1" applyFont="1" applyFill="1" applyBorder="1" applyAlignment="1">
      <alignment horizontal="center" vertical="center" wrapText="1"/>
    </xf>
    <xf numFmtId="39" fontId="33" fillId="16" borderId="19" xfId="53" applyNumberFormat="1" applyFont="1" applyFill="1" applyBorder="1" applyAlignment="1">
      <alignment horizontal="right" wrapText="1"/>
    </xf>
    <xf numFmtId="39" fontId="33" fillId="16" borderId="20" xfId="53" applyNumberFormat="1" applyFont="1" applyFill="1" applyBorder="1" applyAlignment="1">
      <alignment horizontal="right" wrapText="1"/>
    </xf>
    <xf numFmtId="186" fontId="0" fillId="0" borderId="10" xfId="0" applyNumberFormat="1" applyFont="1" applyBorder="1" applyAlignment="1">
      <alignment horizontal="right" wrapText="1"/>
    </xf>
    <xf numFmtId="185" fontId="0" fillId="0" borderId="10" xfId="0" applyNumberFormat="1" applyFont="1" applyBorder="1" applyAlignment="1">
      <alignment horizontal="right" wrapText="1"/>
    </xf>
    <xf numFmtId="0" fontId="36" fillId="0" borderId="10" xfId="0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43" fontId="36" fillId="0" borderId="10" xfId="53" applyFont="1" applyBorder="1" applyAlignment="1">
      <alignment vertical="center"/>
    </xf>
    <xf numFmtId="43" fontId="36" fillId="0" borderId="10" xfId="53" applyFont="1" applyFill="1" applyBorder="1" applyAlignment="1">
      <alignment horizontal="center" vertical="center"/>
    </xf>
    <xf numFmtId="43" fontId="36" fillId="0" borderId="10" xfId="53" applyFont="1" applyFill="1" applyBorder="1" applyAlignment="1">
      <alignment vertical="center"/>
    </xf>
    <xf numFmtId="0" fontId="35" fillId="0" borderId="22" xfId="0" applyFont="1" applyFill="1" applyBorder="1" applyAlignment="1">
      <alignment horizontal="left" vertical="center"/>
    </xf>
    <xf numFmtId="43" fontId="0" fillId="0" borderId="23" xfId="53" applyFont="1" applyFill="1" applyBorder="1" applyAlignment="1">
      <alignment horizontal="center" vertical="center"/>
    </xf>
    <xf numFmtId="43" fontId="0" fillId="0" borderId="10" xfId="53" applyFont="1" applyBorder="1" applyAlignment="1">
      <alignment vertical="center"/>
    </xf>
    <xf numFmtId="185" fontId="13" fillId="0" borderId="10" xfId="0" applyNumberFormat="1" applyFont="1" applyBorder="1" applyAlignment="1">
      <alignment horizontal="right" wrapText="1"/>
    </xf>
    <xf numFmtId="185" fontId="13" fillId="0" borderId="20" xfId="53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10" fontId="33" fillId="0" borderId="0" xfId="51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0" fontId="6" fillId="0" borderId="10" xfId="0" applyNumberFormat="1" applyFont="1" applyFill="1" applyBorder="1" applyAlignment="1">
      <alignment horizontal="right" wrapText="1"/>
    </xf>
    <xf numFmtId="186" fontId="0" fillId="0" borderId="10" xfId="0" applyNumberFormat="1" applyFont="1" applyFill="1" applyBorder="1" applyAlignment="1">
      <alignment horizontal="right" wrapText="1"/>
    </xf>
    <xf numFmtId="43" fontId="0" fillId="0" borderId="10" xfId="53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0" fontId="0" fillId="0" borderId="10" xfId="51" applyNumberFormat="1" applyFont="1" applyFill="1" applyBorder="1" applyAlignment="1">
      <alignment/>
    </xf>
    <xf numFmtId="43" fontId="0" fillId="0" borderId="10" xfId="53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0" fontId="36" fillId="0" borderId="2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6" fillId="24" borderId="10" xfId="0" applyFont="1" applyFill="1" applyBorder="1" applyAlignment="1">
      <alignment vertical="center"/>
    </xf>
    <xf numFmtId="186" fontId="0" fillId="0" borderId="25" xfId="0" applyNumberFormat="1" applyFont="1" applyFill="1" applyBorder="1" applyAlignment="1">
      <alignment horizontal="right" vertical="center" wrapText="1"/>
    </xf>
    <xf numFmtId="43" fontId="0" fillId="24" borderId="10" xfId="53" applyFont="1" applyFill="1" applyBorder="1" applyAlignment="1">
      <alignment horizontal="center" vertical="center"/>
    </xf>
    <xf numFmtId="43" fontId="0" fillId="24" borderId="10" xfId="53" applyFont="1" applyFill="1" applyBorder="1" applyAlignment="1">
      <alignment/>
    </xf>
    <xf numFmtId="43" fontId="0" fillId="24" borderId="23" xfId="53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3" fontId="0" fillId="24" borderId="10" xfId="53" applyFont="1" applyFill="1" applyBorder="1" applyAlignment="1">
      <alignment/>
    </xf>
    <xf numFmtId="0" fontId="36" fillId="24" borderId="10" xfId="0" applyFont="1" applyFill="1" applyBorder="1" applyAlignment="1">
      <alignment/>
    </xf>
    <xf numFmtId="43" fontId="36" fillId="24" borderId="10" xfId="53" applyFont="1" applyFill="1" applyBorder="1" applyAlignment="1">
      <alignment/>
    </xf>
    <xf numFmtId="0" fontId="0" fillId="24" borderId="0" xfId="0" applyFill="1" applyAlignment="1">
      <alignment vertical="center"/>
    </xf>
    <xf numFmtId="1" fontId="36" fillId="24" borderId="10" xfId="0" applyNumberFormat="1" applyFont="1" applyFill="1" applyBorder="1" applyAlignment="1">
      <alignment horizontal="center" vertical="top"/>
    </xf>
    <xf numFmtId="2" fontId="6" fillId="24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0" fontId="36" fillId="24" borderId="10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/>
    </xf>
    <xf numFmtId="43" fontId="36" fillId="24" borderId="10" xfId="53" applyFont="1" applyFill="1" applyBorder="1" applyAlignment="1">
      <alignment vertical="center"/>
    </xf>
    <xf numFmtId="10" fontId="6" fillId="24" borderId="10" xfId="0" applyNumberFormat="1" applyFont="1" applyFill="1" applyBorder="1" applyAlignment="1">
      <alignment horizontal="right" wrapText="1"/>
    </xf>
    <xf numFmtId="0" fontId="36" fillId="24" borderId="10" xfId="0" applyFont="1" applyFill="1" applyBorder="1" applyAlignment="1">
      <alignment vertical="center" wrapText="1"/>
    </xf>
    <xf numFmtId="43" fontId="36" fillId="24" borderId="10" xfId="53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left" vertical="center"/>
    </xf>
    <xf numFmtId="43" fontId="35" fillId="24" borderId="26" xfId="53" applyFont="1" applyFill="1" applyBorder="1" applyAlignment="1">
      <alignment vertical="center"/>
    </xf>
    <xf numFmtId="43" fontId="36" fillId="24" borderId="10" xfId="0" applyNumberFormat="1" applyFont="1" applyFill="1" applyBorder="1" applyAlignment="1">
      <alignment vertical="center"/>
    </xf>
    <xf numFmtId="10" fontId="0" fillId="24" borderId="10" xfId="51" applyNumberFormat="1" applyFont="1" applyFill="1" applyBorder="1" applyAlignment="1">
      <alignment/>
    </xf>
    <xf numFmtId="43" fontId="36" fillId="24" borderId="26" xfId="53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left" vertical="center"/>
    </xf>
    <xf numFmtId="0" fontId="35" fillId="24" borderId="22" xfId="0" applyFont="1" applyFill="1" applyBorder="1" applyAlignment="1">
      <alignment horizontal="center" vertical="center"/>
    </xf>
    <xf numFmtId="171" fontId="35" fillId="24" borderId="26" xfId="0" applyNumberFormat="1" applyFont="1" applyFill="1" applyBorder="1" applyAlignment="1">
      <alignment vertical="center"/>
    </xf>
    <xf numFmtId="171" fontId="0" fillId="24" borderId="0" xfId="0" applyNumberFormat="1" applyFill="1" applyAlignment="1">
      <alignment/>
    </xf>
    <xf numFmtId="2" fontId="36" fillId="24" borderId="10" xfId="0" applyNumberFormat="1" applyFont="1" applyFill="1" applyBorder="1" applyAlignment="1">
      <alignment horizontal="right" vertical="center"/>
    </xf>
    <xf numFmtId="4" fontId="36" fillId="24" borderId="10" xfId="0" applyNumberFormat="1" applyFont="1" applyFill="1" applyBorder="1" applyAlignment="1">
      <alignment horizontal="center" vertical="center"/>
    </xf>
    <xf numFmtId="43" fontId="36" fillId="24" borderId="27" xfId="53" applyFont="1" applyFill="1" applyBorder="1" applyAlignment="1">
      <alignment vertical="center"/>
    </xf>
    <xf numFmtId="43" fontId="0" fillId="24" borderId="10" xfId="53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3" fontId="0" fillId="24" borderId="10" xfId="53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0" fontId="36" fillId="24" borderId="10" xfId="0" applyFont="1" applyFill="1" applyBorder="1" applyAlignment="1">
      <alignment wrapText="1"/>
    </xf>
    <xf numFmtId="43" fontId="0" fillId="24" borderId="10" xfId="53" applyFont="1" applyFill="1" applyBorder="1" applyAlignment="1">
      <alignment/>
    </xf>
    <xf numFmtId="10" fontId="0" fillId="24" borderId="10" xfId="51" applyNumberFormat="1" applyFont="1" applyFill="1" applyBorder="1" applyAlignment="1">
      <alignment/>
    </xf>
    <xf numFmtId="43" fontId="0" fillId="24" borderId="23" xfId="53" applyFont="1" applyFill="1" applyBorder="1" applyAlignment="1">
      <alignment horizontal="center" vertical="center"/>
    </xf>
    <xf numFmtId="43" fontId="0" fillId="24" borderId="10" xfId="53" applyFont="1" applyFill="1" applyBorder="1" applyAlignment="1">
      <alignment vertical="center"/>
    </xf>
    <xf numFmtId="186" fontId="0" fillId="24" borderId="25" xfId="0" applyNumberFormat="1" applyFont="1" applyFill="1" applyBorder="1" applyAlignment="1">
      <alignment horizontal="right" vertical="center" wrapText="1"/>
    </xf>
    <xf numFmtId="10" fontId="0" fillId="24" borderId="10" xfId="0" applyNumberFormat="1" applyFont="1" applyFill="1" applyBorder="1" applyAlignment="1">
      <alignment horizontal="center" vertical="center"/>
    </xf>
    <xf numFmtId="43" fontId="37" fillId="24" borderId="10" xfId="53" applyFont="1" applyFill="1" applyBorder="1" applyAlignment="1">
      <alignment vertical="center"/>
    </xf>
    <xf numFmtId="43" fontId="0" fillId="24" borderId="0" xfId="53" applyFont="1" applyFill="1" applyAlignment="1">
      <alignment/>
    </xf>
    <xf numFmtId="0" fontId="10" fillId="16" borderId="28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194" fontId="33" fillId="16" borderId="10" xfId="53" applyNumberFormat="1" applyFont="1" applyFill="1" applyBorder="1" applyAlignment="1">
      <alignment horizontal="right" wrapText="1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16" borderId="33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0" fillId="16" borderId="42" xfId="0" applyFont="1" applyFill="1" applyBorder="1" applyAlignment="1">
      <alignment horizontal="right" vertical="center" wrapText="1"/>
    </xf>
    <xf numFmtId="0" fontId="10" fillId="16" borderId="43" xfId="0" applyFont="1" applyFill="1" applyBorder="1" applyAlignment="1">
      <alignment horizontal="right" vertical="center" wrapText="1"/>
    </xf>
    <xf numFmtId="0" fontId="10" fillId="16" borderId="4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46" xfId="0" applyFont="1" applyBorder="1" applyAlignment="1">
      <alignment horizontal="justify" vertical="top" wrapText="1"/>
    </xf>
    <xf numFmtId="0" fontId="10" fillId="0" borderId="3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44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49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16" borderId="50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32" fillId="0" borderId="4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/>
    </xf>
    <xf numFmtId="0" fontId="13" fillId="16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32" fillId="0" borderId="47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wrapText="1"/>
    </xf>
    <xf numFmtId="0" fontId="10" fillId="16" borderId="18" xfId="0" applyFont="1" applyFill="1" applyBorder="1" applyAlignment="1">
      <alignment horizontal="center" wrapText="1"/>
    </xf>
    <xf numFmtId="0" fontId="34" fillId="0" borderId="24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35" xfId="0" applyFont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16" borderId="13" xfId="0" applyFont="1" applyFill="1" applyBorder="1" applyAlignment="1">
      <alignment horizontal="center" vertical="top" wrapText="1"/>
    </xf>
    <xf numFmtId="0" fontId="2" fillId="16" borderId="54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8" fillId="0" borderId="0" xfId="44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43" fontId="0" fillId="0" borderId="10" xfId="53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409575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7625"/>
          <a:ext cx="2038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3</xdr:col>
      <xdr:colOff>9525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3</xdr:col>
      <xdr:colOff>9525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3</xdr:col>
      <xdr:colOff>9525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3381375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VENIOS_SICONV\CONV&#202;NIOS\ESTADO%20DE%20SANTA%20CATARINA\2013\FUNDAM\Projetos%20de%20Pavimenta&#231;&#227;o\PAVIMENTA&#199;&#195;O%20COM%20PEDRA%20IRREGULAR\Planilha-A1_Orcamento%20Asf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dinopolis\ruas%20asfalto%20fundanse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</sheetNames>
    <sheetDataSet>
      <sheetData sheetId="0">
        <row r="12">
          <cell r="A12" t="str">
            <v>1.0</v>
          </cell>
        </row>
        <row r="16">
          <cell r="A16" t="str">
            <v>2.0</v>
          </cell>
        </row>
        <row r="20">
          <cell r="A20" t="str">
            <v>3.0</v>
          </cell>
        </row>
        <row r="29">
          <cell r="A29" t="str">
            <v>4.0</v>
          </cell>
        </row>
        <row r="39">
          <cell r="A39" t="str">
            <v>5.0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Carlos Pavan"/>
      <sheetName val="Tiradentes"/>
      <sheetName val="frei elvico "/>
      <sheetName val="Av.santo antonio"/>
      <sheetName val="getulio vargas "/>
      <sheetName val="Palmeiras"/>
      <sheetName val="cronogramaasfalto "/>
      <sheetName val="Passeios"/>
      <sheetName val="crono.passeios"/>
    </sheetNames>
    <sheetDataSet>
      <sheetData sheetId="1">
        <row r="43">
          <cell r="E43">
            <v>166.3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SheetLayoutView="62" zoomScalePageLayoutView="0" workbookViewId="0" topLeftCell="A49">
      <selection activeCell="E62" sqref="E62:J65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56.71093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1.28125" style="0" customWidth="1"/>
    <col min="9" max="9" width="11.2812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142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145</v>
      </c>
      <c r="B3" s="146"/>
      <c r="C3" s="146"/>
      <c r="D3" s="146"/>
      <c r="E3" s="146"/>
      <c r="F3" s="146"/>
      <c r="G3" s="146"/>
      <c r="H3" s="147"/>
      <c r="I3" s="14"/>
      <c r="J3" s="4"/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133</v>
      </c>
    </row>
    <row r="5" spans="1:10" ht="14.25" customHeight="1">
      <c r="A5" s="145" t="s">
        <v>6</v>
      </c>
      <c r="B5" s="146"/>
      <c r="C5" s="168" t="s">
        <v>144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143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70"/>
      <c r="C12" s="54" t="s">
        <v>50</v>
      </c>
      <c r="D12" s="76"/>
      <c r="E12" s="76"/>
      <c r="F12" s="28"/>
      <c r="G12" s="28"/>
      <c r="H12" s="77"/>
      <c r="I12" s="78"/>
      <c r="J12" s="50"/>
    </row>
    <row r="13" spans="1:11" ht="20.25" customHeight="1">
      <c r="A13" s="70" t="s">
        <v>88</v>
      </c>
      <c r="B13" s="91" t="s">
        <v>148</v>
      </c>
      <c r="C13" s="55" t="s">
        <v>51</v>
      </c>
      <c r="D13" s="51" t="s">
        <v>24</v>
      </c>
      <c r="E13" s="61">
        <f>'carlos pavan'!E13+'carlos pavan (2)'!E13+'tiradentes 1'!E13+'tiradentes 2'!E13+'frei elvico'!E13+'santo antonio'!E13+'santo antonio (2)'!E13+'Getulio Vargas'!E13</f>
        <v>286</v>
      </c>
      <c r="F13" s="23"/>
      <c r="G13" s="93"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3383.38</v>
      </c>
      <c r="K13">
        <f>'carlos pavan'!J13+'carlos pavan (2)'!J13+'tiradentes 1'!J13+'tiradentes 2'!J13+'frei elvico'!J13+'santo antonio'!J13+'santo antonio (2)'!J13+'Getulio Vargas'!J13</f>
        <v>3383.38</v>
      </c>
    </row>
    <row r="14" spans="1:11" ht="20.25" customHeight="1">
      <c r="A14" s="70" t="s">
        <v>89</v>
      </c>
      <c r="B14" s="91" t="s">
        <v>119</v>
      </c>
      <c r="C14" s="55" t="s">
        <v>52</v>
      </c>
      <c r="D14" s="51" t="s">
        <v>19</v>
      </c>
      <c r="E14" s="61">
        <f>'carlos pavan'!E14+'carlos pavan (2)'!E14+'tiradentes 1'!E14+'tiradentes 2'!E14+'frei elvico'!E14+'santo antonio'!E14+'santo antonio (2)'!E14+'Getulio Vargas'!E14</f>
        <v>572</v>
      </c>
      <c r="F14" s="79"/>
      <c r="G14" s="94"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429</v>
      </c>
      <c r="K14">
        <f>'carlos pavan'!J14+'carlos pavan (2)'!J14+'tiradentes 1'!J14+'tiradentes 2'!J14+'frei elvico'!J14+'santo antonio'!J14+'santo antonio (2)'!J14+'Getulio Vargas'!J14</f>
        <v>429</v>
      </c>
    </row>
    <row r="15" spans="1:11" ht="18.75" customHeight="1">
      <c r="A15" s="70" t="s">
        <v>90</v>
      </c>
      <c r="B15" s="91" t="s">
        <v>64</v>
      </c>
      <c r="C15" s="56" t="s">
        <v>53</v>
      </c>
      <c r="D15" s="51" t="s">
        <v>27</v>
      </c>
      <c r="E15" s="61">
        <f>'carlos pavan'!E15+'carlos pavan (2)'!E15+'tiradentes 1'!E15+'tiradentes 2'!E15+'frei elvico'!E15+'santo antonio'!E15+'santo antonio (2)'!E15+'Getulio Vargas'!E15</f>
        <v>13267.060000000001</v>
      </c>
      <c r="F15" s="79"/>
      <c r="G15" s="94">
        <v>0.75</v>
      </c>
      <c r="H15" s="77">
        <v>0.2651</v>
      </c>
      <c r="I15" s="92">
        <f t="shared" si="0"/>
        <v>0.95</v>
      </c>
      <c r="J15" s="50">
        <f t="shared" si="1"/>
        <v>12603.707</v>
      </c>
      <c r="K15">
        <f>'carlos pavan'!J15+'carlos pavan (2)'!J15+'tiradentes 1'!J15+'tiradentes 2'!J15+'frei elvico'!J15+'santo antonio'!J15+'santo antonio (2)'!J15+'Getulio Vargas'!J15</f>
        <v>12603.706999999999</v>
      </c>
    </row>
    <row r="16" spans="1:11" ht="20.25" customHeight="1">
      <c r="A16" s="52"/>
      <c r="B16" s="91"/>
      <c r="C16" s="80" t="s">
        <v>20</v>
      </c>
      <c r="D16" s="81"/>
      <c r="E16" s="61"/>
      <c r="F16" s="79"/>
      <c r="G16" s="94"/>
      <c r="H16" s="77"/>
      <c r="I16" s="92"/>
      <c r="J16" s="65">
        <f>SUM(J13:J15)</f>
        <v>16416.087</v>
      </c>
      <c r="K16">
        <f>'carlos pavan'!J16+'carlos pavan (2)'!J16+'tiradentes 1'!J16+'tiradentes 2'!J16+'frei elvico'!J16+'santo antonio'!J16+'santo antonio (2)'!J16+'Getulio Vargas'!J16</f>
        <v>16416.086999999996</v>
      </c>
    </row>
    <row r="17" spans="1:11" ht="24.75" customHeight="1">
      <c r="A17" s="58" t="s">
        <v>21</v>
      </c>
      <c r="B17" s="91"/>
      <c r="C17" s="54" t="s">
        <v>54</v>
      </c>
      <c r="D17" s="51" t="s">
        <v>19</v>
      </c>
      <c r="E17" s="61">
        <f>'carlos pavan'!E17+'carlos pavan (2)'!E17+'tiradentes 1'!E17+'tiradentes 2'!E17+'frei elvico'!E17+'santo antonio'!E17+'santo antonio (2)'!E17+'Getulio Vargas'!E17</f>
        <v>572</v>
      </c>
      <c r="F17" s="23"/>
      <c r="G17" s="93"/>
      <c r="H17" s="77"/>
      <c r="I17" s="92"/>
      <c r="J17" s="50"/>
      <c r="K17">
        <f>'carlos pavan'!J17+'carlos pavan (2)'!J17+'tiradentes 1'!J17+'tiradentes 2'!J17+'frei elvico'!J17+'santo antonio'!J17+'santo antonio (2)'!J17+'Getulio Vargas'!J17</f>
        <v>0</v>
      </c>
    </row>
    <row r="18" spans="1:11" ht="20.25" customHeight="1">
      <c r="A18" s="71" t="s">
        <v>91</v>
      </c>
      <c r="B18" s="91" t="s">
        <v>121</v>
      </c>
      <c r="C18" s="70" t="s">
        <v>120</v>
      </c>
      <c r="D18" s="70" t="s">
        <v>24</v>
      </c>
      <c r="E18" s="61">
        <f>'carlos pavan'!E18+'carlos pavan (2)'!E18+'tiradentes 1'!E18+'tiradentes 2'!E18+'frei elvico'!E18+'santo antonio'!E18+'santo antonio (2)'!E18+'Getulio Vargas'!E18</f>
        <v>97.24</v>
      </c>
      <c r="F18" s="23"/>
      <c r="G18" s="93">
        <v>64.76</v>
      </c>
      <c r="H18" s="77">
        <v>0.2651</v>
      </c>
      <c r="I18" s="92">
        <f t="shared" si="0"/>
        <v>81.93</v>
      </c>
      <c r="J18" s="50">
        <f t="shared" si="1"/>
        <v>7966.8732</v>
      </c>
      <c r="K18">
        <f>'carlos pavan'!J18+'carlos pavan (2)'!J18+'tiradentes 1'!J18+'tiradentes 2'!J18+'frei elvico'!J18+'santo antonio'!J18+'santo antonio (2)'!J18+'Getulio Vargas'!J18</f>
        <v>7966.8732</v>
      </c>
    </row>
    <row r="19" spans="1:11" ht="20.25" customHeight="1">
      <c r="A19" s="71" t="s">
        <v>92</v>
      </c>
      <c r="B19" s="91" t="s">
        <v>123</v>
      </c>
      <c r="C19" s="70" t="s">
        <v>155</v>
      </c>
      <c r="D19" s="70" t="s">
        <v>122</v>
      </c>
      <c r="E19" s="61">
        <f>'carlos pavan'!E19+'carlos pavan (2)'!E19+'tiradentes 1'!E19+'tiradentes 2'!E19+'frei elvico'!E19+'santo antonio'!E19+'santo antonio (2)'!E19+'Getulio Vargas'!E19</f>
        <v>4521.66</v>
      </c>
      <c r="F19" s="23"/>
      <c r="G19" s="93">
        <v>0.34</v>
      </c>
      <c r="H19" s="77">
        <v>0.2651</v>
      </c>
      <c r="I19" s="92">
        <f t="shared" si="0"/>
        <v>0.43</v>
      </c>
      <c r="J19" s="50">
        <f t="shared" si="1"/>
        <v>1944.3138</v>
      </c>
      <c r="K19">
        <f>'carlos pavan'!J19+'carlos pavan (2)'!J19+'tiradentes 1'!J19+'tiradentes 2'!J19+'frei elvico'!J19+'santo antonio'!J19+'santo antonio (2)'!J19+'Getulio Vargas'!J19</f>
        <v>1944.3138</v>
      </c>
    </row>
    <row r="20" spans="1:11" ht="18.75" customHeight="1">
      <c r="A20" s="71" t="s">
        <v>93</v>
      </c>
      <c r="B20" s="91" t="s">
        <v>189</v>
      </c>
      <c r="C20" s="70" t="s">
        <v>190</v>
      </c>
      <c r="D20" s="70" t="s">
        <v>24</v>
      </c>
      <c r="E20" s="61">
        <f>'carlos pavan'!E20+'carlos pavan (2)'!E20+'tiradentes 1'!E20+'tiradentes 2'!E20+'frei elvico'!E20+'santo antonio'!E20+'santo antonio (2)'!E20+'Getulio Vargas'!E20</f>
        <v>74.36</v>
      </c>
      <c r="F20" s="79"/>
      <c r="G20" s="94">
        <v>128.42</v>
      </c>
      <c r="H20" s="77">
        <v>0.2651</v>
      </c>
      <c r="I20" s="92">
        <f t="shared" si="0"/>
        <v>162.46</v>
      </c>
      <c r="J20" s="50">
        <f t="shared" si="1"/>
        <v>12080.5256</v>
      </c>
      <c r="K20">
        <f>'carlos pavan'!J20+'carlos pavan (2)'!J20+'tiradentes 1'!J20+'tiradentes 2'!J20+'frei elvico'!J20+'santo antonio'!J20+'santo antonio (2)'!J20+'Getulio Vargas'!J20</f>
        <v>12080.5256</v>
      </c>
    </row>
    <row r="21" spans="1:11" ht="18.75" customHeight="1">
      <c r="A21" s="71" t="s">
        <v>94</v>
      </c>
      <c r="B21" s="91" t="s">
        <v>123</v>
      </c>
      <c r="C21" s="70" t="s">
        <v>156</v>
      </c>
      <c r="D21" s="70" t="s">
        <v>122</v>
      </c>
      <c r="E21" s="61">
        <f>'carlos pavan'!E21+'carlos pavan (2)'!E21+'tiradentes 1'!E21+'tiradentes 2'!E21+'frei elvico'!E21+'santo antonio'!E21+'santo antonio (2)'!E21+'Getulio Vargas'!E21</f>
        <v>3457.74</v>
      </c>
      <c r="F21" s="79"/>
      <c r="G21" s="94">
        <v>0.34</v>
      </c>
      <c r="H21" s="77">
        <v>0.2651</v>
      </c>
      <c r="I21" s="92">
        <f t="shared" si="0"/>
        <v>0.43</v>
      </c>
      <c r="J21" s="50">
        <f t="shared" si="1"/>
        <v>1486.8282</v>
      </c>
      <c r="K21">
        <f>'carlos pavan'!J21+'carlos pavan (2)'!J21+'tiradentes 1'!J21+'tiradentes 2'!J21+'frei elvico'!J21+'santo antonio'!J21+'santo antonio (2)'!J21+'Getulio Vargas'!J21</f>
        <v>1486.8282</v>
      </c>
    </row>
    <row r="22" spans="1:11" ht="20.25" customHeight="1">
      <c r="A22" s="71" t="s">
        <v>95</v>
      </c>
      <c r="B22" s="91" t="s">
        <v>149</v>
      </c>
      <c r="C22" s="56" t="s">
        <v>55</v>
      </c>
      <c r="D22" s="51" t="s">
        <v>27</v>
      </c>
      <c r="E22" s="61">
        <f>'carlos pavan'!E22+'carlos pavan (2)'!E22+'tiradentes 1'!E22+'tiradentes 2'!E22+'frei elvico'!E22+'santo antonio'!E22+'santo antonio (2)'!E22+'Getulio Vargas'!E22</f>
        <v>572</v>
      </c>
      <c r="F22" s="82"/>
      <c r="G22" s="94">
        <v>2.69</v>
      </c>
      <c r="H22" s="77">
        <v>0.2651</v>
      </c>
      <c r="I22" s="92">
        <f t="shared" si="0"/>
        <v>3.4</v>
      </c>
      <c r="J22" s="50">
        <f t="shared" si="1"/>
        <v>1944.8</v>
      </c>
      <c r="K22">
        <f>'carlos pavan'!J22+'carlos pavan (2)'!J22+'tiradentes 1'!J22+'tiradentes 2'!J22+'frei elvico'!J22+'santo antonio'!J22+'santo antonio (2)'!J22+'Getulio Vargas'!J22</f>
        <v>1944.8</v>
      </c>
    </row>
    <row r="23" spans="1:11" ht="20.25" customHeight="1">
      <c r="A23" s="71" t="s">
        <v>96</v>
      </c>
      <c r="B23" s="91" t="s">
        <v>23</v>
      </c>
      <c r="C23" s="56" t="s">
        <v>191</v>
      </c>
      <c r="D23" s="51" t="s">
        <v>22</v>
      </c>
      <c r="E23" s="61">
        <f>'carlos pavan'!E23+'carlos pavan (2)'!E23+'tiradentes 1'!E23+'tiradentes 2'!E23+'frei elvico'!E23+'santo antonio'!E23+'santo antonio (2)'!E23+'Getulio Vargas'!E23</f>
        <v>42.9</v>
      </c>
      <c r="F23" s="79"/>
      <c r="G23" s="94">
        <v>180.77</v>
      </c>
      <c r="H23" s="77">
        <v>0.2651</v>
      </c>
      <c r="I23" s="92">
        <f t="shared" si="0"/>
        <v>228.69</v>
      </c>
      <c r="J23" s="50">
        <f t="shared" si="1"/>
        <v>9810.801</v>
      </c>
      <c r="K23">
        <f>'carlos pavan'!J23+'carlos pavan (2)'!J23+'tiradentes 1'!J23+'tiradentes 2'!J23+'frei elvico'!J23+'santo antonio'!J23+'santo antonio (2)'!J23+'Getulio Vargas'!J23</f>
        <v>9810.801</v>
      </c>
    </row>
    <row r="24" spans="1:11" ht="20.25" customHeight="1">
      <c r="A24" s="71" t="s">
        <v>97</v>
      </c>
      <c r="B24" s="91" t="s">
        <v>123</v>
      </c>
      <c r="C24" s="70" t="s">
        <v>182</v>
      </c>
      <c r="D24" s="70" t="s">
        <v>122</v>
      </c>
      <c r="E24" s="61">
        <f>'carlos pavan'!E24+'carlos pavan (2)'!E24+'tiradentes 1'!E24+'tiradentes 2'!E24+'frei elvico'!E24+'santo antonio'!E24+'santo antonio (2)'!E24+'Getulio Vargas'!E24</f>
        <v>1287</v>
      </c>
      <c r="F24" s="79"/>
      <c r="G24" s="94">
        <v>0.34</v>
      </c>
      <c r="H24" s="77">
        <v>0.2651</v>
      </c>
      <c r="I24" s="92">
        <f t="shared" si="0"/>
        <v>0.43</v>
      </c>
      <c r="J24" s="50">
        <f>I24*E24</f>
        <v>553.41</v>
      </c>
      <c r="K24">
        <f>'carlos pavan'!J24+'carlos pavan (2)'!J24+'tiradentes 1'!J24+'tiradentes 2'!J24+'frei elvico'!J24+'santo antonio'!J24+'santo antonio (2)'!J24+'Getulio Vargas'!J24</f>
        <v>553.41</v>
      </c>
    </row>
    <row r="25" spans="1:11" ht="20.25" customHeight="1">
      <c r="A25" s="71" t="s">
        <v>98</v>
      </c>
      <c r="B25" s="91" t="s">
        <v>195</v>
      </c>
      <c r="C25" s="56" t="s">
        <v>196</v>
      </c>
      <c r="D25" s="51" t="s">
        <v>27</v>
      </c>
      <c r="E25" s="61">
        <f>'carlos pavan'!E25+'carlos pavan (2)'!E25+'tiradentes 1'!E25+'tiradentes 2'!E25+'frei elvico'!E25+'santo antonio'!E25+'santo antonio (2)'!E25+'Getulio Vargas'!E25</f>
        <v>364</v>
      </c>
      <c r="F25" s="79"/>
      <c r="G25" s="94">
        <v>1.14</v>
      </c>
      <c r="H25" s="77">
        <v>0.2651</v>
      </c>
      <c r="I25" s="92">
        <f t="shared" si="0"/>
        <v>1.44</v>
      </c>
      <c r="J25" s="50">
        <f>I25*E25</f>
        <v>524.16</v>
      </c>
      <c r="K25">
        <f>'carlos pavan'!J25+'carlos pavan (2)'!J25+'tiradentes 1'!J25+'tiradentes 2'!J25+'frei elvico'!J25+'santo antonio'!J25+'santo antonio (2)'!J25+'Getulio Vargas'!J25</f>
        <v>524.16</v>
      </c>
    </row>
    <row r="26" spans="1:11" ht="20.25" customHeight="1">
      <c r="A26" s="71" t="s">
        <v>183</v>
      </c>
      <c r="B26" s="91" t="s">
        <v>23</v>
      </c>
      <c r="C26" s="56" t="s">
        <v>192</v>
      </c>
      <c r="D26" s="51" t="s">
        <v>22</v>
      </c>
      <c r="E26" s="61">
        <f>'carlos pavan'!E26+'carlos pavan (2)'!E26+'tiradentes 1'!E26+'tiradentes 2'!E26+'frei elvico'!E26+'santo antonio'!E26+'santo antonio (2)'!E26+'Getulio Vargas'!E26</f>
        <v>27.3</v>
      </c>
      <c r="F26" s="79"/>
      <c r="G26" s="94">
        <v>180.77</v>
      </c>
      <c r="H26" s="77">
        <v>0.2651</v>
      </c>
      <c r="I26" s="92">
        <f t="shared" si="0"/>
        <v>228.69</v>
      </c>
      <c r="J26" s="50">
        <f>I26*E26</f>
        <v>6243.237</v>
      </c>
      <c r="K26">
        <f>'carlos pavan'!J26+'carlos pavan (2)'!J26+'tiradentes 1'!J26+'tiradentes 2'!J26+'frei elvico'!J26+'santo antonio'!J26+'santo antonio (2)'!J26+'Getulio Vargas'!J26</f>
        <v>6243.237</v>
      </c>
    </row>
    <row r="27" spans="1:11" ht="20.25" customHeight="1">
      <c r="A27" s="71" t="s">
        <v>184</v>
      </c>
      <c r="B27" s="91" t="s">
        <v>123</v>
      </c>
      <c r="C27" s="70" t="s">
        <v>182</v>
      </c>
      <c r="D27" s="70" t="s">
        <v>122</v>
      </c>
      <c r="E27" s="61">
        <f>'carlos pavan'!E27+'carlos pavan (2)'!E27+'tiradentes 1'!E27+'tiradentes 2'!E27+'frei elvico'!E27+'santo antonio'!E27+'santo antonio (2)'!E27+'Getulio Vargas'!E27</f>
        <v>5423.1</v>
      </c>
      <c r="F27" s="79"/>
      <c r="G27" s="94">
        <v>0.34</v>
      </c>
      <c r="H27" s="77">
        <v>0.2651</v>
      </c>
      <c r="I27" s="92">
        <f t="shared" si="0"/>
        <v>0.43</v>
      </c>
      <c r="J27" s="50">
        <f>I27*E27</f>
        <v>2331.933</v>
      </c>
      <c r="K27">
        <f>'carlos pavan'!J27+'carlos pavan (2)'!J27+'tiradentes 1'!J27+'tiradentes 2'!J27+'frei elvico'!J27+'santo antonio'!J27+'santo antonio (2)'!J27+'Getulio Vargas'!J27</f>
        <v>2331.933</v>
      </c>
    </row>
    <row r="28" spans="1:11" ht="20.25" customHeight="1">
      <c r="A28" s="52"/>
      <c r="B28" s="91"/>
      <c r="C28" s="62" t="s">
        <v>20</v>
      </c>
      <c r="D28" s="57"/>
      <c r="E28" s="61"/>
      <c r="F28" s="79"/>
      <c r="G28" s="94"/>
      <c r="H28" s="77"/>
      <c r="I28" s="92"/>
      <c r="J28" s="65">
        <f>SUM(J18:J27)</f>
        <v>44886.8818</v>
      </c>
      <c r="K28">
        <f>'carlos pavan'!J28+'carlos pavan (2)'!J28+'tiradentes 1'!J28+'tiradentes 2'!J28+'frei elvico'!J28+'santo antonio'!J28+'santo antonio (2)'!J28+'Getulio Vargas'!J28</f>
        <v>44886.8818</v>
      </c>
    </row>
    <row r="29" spans="1:11" ht="20.25" customHeight="1">
      <c r="A29" s="58" t="s">
        <v>69</v>
      </c>
      <c r="B29" s="91"/>
      <c r="C29" s="54" t="s">
        <v>56</v>
      </c>
      <c r="D29" s="51" t="s">
        <v>19</v>
      </c>
      <c r="E29" s="61">
        <f>'carlos pavan'!E29+'carlos pavan (2)'!E29+'tiradentes 1'!E29+'tiradentes 2'!E29+'frei elvico'!E29+'santo antonio'!E29+'santo antonio (2)'!E29+'Getulio Vargas'!E29</f>
        <v>13267.060000000001</v>
      </c>
      <c r="F29" s="23"/>
      <c r="G29" s="94"/>
      <c r="H29" s="77"/>
      <c r="I29" s="92"/>
      <c r="J29" s="50"/>
      <c r="K29">
        <f>'carlos pavan'!J29+'carlos pavan (2)'!J29+'tiradentes 1'!J29+'tiradentes 2'!J29+'frei elvico'!J29+'santo antonio'!J29+'santo antonio (2)'!J29+'Getulio Vargas'!J29</f>
        <v>0</v>
      </c>
    </row>
    <row r="30" spans="1:11" ht="21" customHeight="1">
      <c r="A30" s="71" t="s">
        <v>99</v>
      </c>
      <c r="B30" s="91" t="s">
        <v>195</v>
      </c>
      <c r="C30" s="56" t="s">
        <v>197</v>
      </c>
      <c r="D30" s="51" t="s">
        <v>27</v>
      </c>
      <c r="E30" s="61">
        <f>'carlos pavan'!E30+'carlos pavan (2)'!E30+'tiradentes 1'!E30+'tiradentes 2'!E30+'frei elvico'!E30+'santo antonio'!E30+'santo antonio (2)'!E30+'Getulio Vargas'!E30</f>
        <v>13267.060000000001</v>
      </c>
      <c r="F30" s="23"/>
      <c r="G30" s="93">
        <v>1.14</v>
      </c>
      <c r="H30" s="77">
        <v>0.2651</v>
      </c>
      <c r="I30" s="92">
        <f t="shared" si="0"/>
        <v>1.44</v>
      </c>
      <c r="J30" s="50">
        <f t="shared" si="1"/>
        <v>19104.5664</v>
      </c>
      <c r="K30">
        <f>'carlos pavan'!J30+'carlos pavan (2)'!J30+'tiradentes 1'!J30+'tiradentes 2'!J30+'frei elvico'!J30+'santo antonio'!J30+'santo antonio (2)'!J30+'Getulio Vargas'!J30</f>
        <v>19104.566399999996</v>
      </c>
    </row>
    <row r="31" spans="1:11" ht="20.25" customHeight="1">
      <c r="A31" s="71" t="s">
        <v>100</v>
      </c>
      <c r="B31" s="91" t="s">
        <v>23</v>
      </c>
      <c r="C31" s="56" t="s">
        <v>193</v>
      </c>
      <c r="D31" s="51" t="s">
        <v>22</v>
      </c>
      <c r="E31" s="61">
        <f>'carlos pavan'!E31+'carlos pavan (2)'!E31+'tiradentes 1'!E31+'tiradentes 2'!E31+'frei elvico'!E31+'santo antonio'!E31+'santo antonio (2)'!E31+'Getulio Vargas'!E31</f>
        <v>1056.8145</v>
      </c>
      <c r="F31" s="23"/>
      <c r="G31" s="94">
        <v>180.77</v>
      </c>
      <c r="H31" s="77">
        <v>0.2651</v>
      </c>
      <c r="I31" s="92">
        <f t="shared" si="0"/>
        <v>228.69</v>
      </c>
      <c r="J31" s="50">
        <f>I31*E31</f>
        <v>241682.90800499998</v>
      </c>
      <c r="K31">
        <f>'carlos pavan'!J31+'carlos pavan (2)'!J31+'tiradentes 1'!J31+'tiradentes 2'!J31+'frei elvico'!J31+'santo antonio'!J31+'santo antonio (2)'!J31+'Getulio Vargas'!J31</f>
        <v>241682.908005</v>
      </c>
    </row>
    <row r="32" spans="1:11" ht="20.25" customHeight="1">
      <c r="A32" s="71" t="s">
        <v>101</v>
      </c>
      <c r="B32" s="91" t="s">
        <v>123</v>
      </c>
      <c r="C32" s="70" t="s">
        <v>182</v>
      </c>
      <c r="D32" s="70" t="s">
        <v>122</v>
      </c>
      <c r="E32" s="61">
        <f>'carlos pavan'!E32+'carlos pavan (2)'!E32+'tiradentes 1'!E32+'tiradentes 2'!E32+'frei elvico'!E32+'santo antonio'!E32+'santo antonio (2)'!E32+'Getulio Vargas'!E32</f>
        <v>31704.434999999998</v>
      </c>
      <c r="F32" s="23"/>
      <c r="G32" s="94">
        <v>0.34</v>
      </c>
      <c r="H32" s="77">
        <v>0.2651</v>
      </c>
      <c r="I32" s="92">
        <f t="shared" si="0"/>
        <v>0.43</v>
      </c>
      <c r="J32" s="50">
        <f>I32*E32</f>
        <v>13632.907049999998</v>
      </c>
      <c r="K32">
        <f>'carlos pavan'!J32+'carlos pavan (2)'!J32+'tiradentes 1'!J32+'tiradentes 2'!J32+'frei elvico'!J32+'santo antonio'!J32+'santo antonio (2)'!J32+'Getulio Vargas'!J32</f>
        <v>13632.907049999998</v>
      </c>
    </row>
    <row r="33" spans="1:11" ht="16.5" customHeight="1">
      <c r="A33" s="71" t="s">
        <v>102</v>
      </c>
      <c r="B33" s="91" t="s">
        <v>195</v>
      </c>
      <c r="C33" s="56" t="s">
        <v>197</v>
      </c>
      <c r="D33" s="51" t="s">
        <v>27</v>
      </c>
      <c r="E33" s="61">
        <f>'carlos pavan'!E33+'carlos pavan (2)'!E33+'tiradentes 1'!E33+'tiradentes 2'!E33+'frei elvico'!E33+'santo antonio'!E33+'santo antonio (2)'!E33+'Getulio Vargas'!E33</f>
        <v>6779.86</v>
      </c>
      <c r="F33" s="79"/>
      <c r="G33" s="94">
        <v>1.14</v>
      </c>
      <c r="H33" s="77">
        <v>0.2651</v>
      </c>
      <c r="I33" s="92">
        <f t="shared" si="0"/>
        <v>1.44</v>
      </c>
      <c r="J33" s="50">
        <f>I33*E33</f>
        <v>9762.998399999999</v>
      </c>
      <c r="K33">
        <f>'carlos pavan'!J33+'carlos pavan (2)'!J33+'tiradentes 1'!J33+'tiradentes 2'!J33+'frei elvico'!J33+'santo antonio'!J33+'santo antonio (2)'!J33+'Getulio Vargas'!J33</f>
        <v>9762.9984</v>
      </c>
    </row>
    <row r="34" spans="1:11" ht="21" customHeight="1">
      <c r="A34" s="71" t="s">
        <v>185</v>
      </c>
      <c r="B34" s="100" t="s">
        <v>65</v>
      </c>
      <c r="C34" s="56" t="s">
        <v>194</v>
      </c>
      <c r="D34" s="51" t="s">
        <v>22</v>
      </c>
      <c r="E34" s="61">
        <f>'carlos pavan'!E34+'carlos pavan (2)'!E34+'tiradentes 1'!E34+'tiradentes 2'!E34+'frei elvico'!E34+'santo antonio'!E34+'santo antonio (2)'!E34+'Getulio Vargas'!E34</f>
        <v>508.4845</v>
      </c>
      <c r="F34" s="63"/>
      <c r="G34" s="95">
        <v>180.77</v>
      </c>
      <c r="H34" s="77">
        <v>0.2651</v>
      </c>
      <c r="I34" s="92">
        <f t="shared" si="0"/>
        <v>228.69</v>
      </c>
      <c r="J34" s="50">
        <f>I34*E34</f>
        <v>116285.320305</v>
      </c>
      <c r="K34">
        <f>'carlos pavan'!J34+'carlos pavan (2)'!J34+'tiradentes 1'!J34+'tiradentes 2'!J34+'frei elvico'!J34+'santo antonio'!J34+'santo antonio (2)'!J34+'Getulio Vargas'!J34</f>
        <v>116285.320305</v>
      </c>
    </row>
    <row r="35" spans="1:11" ht="21" customHeight="1">
      <c r="A35" s="71" t="s">
        <v>186</v>
      </c>
      <c r="B35" s="91" t="s">
        <v>123</v>
      </c>
      <c r="C35" s="70" t="s">
        <v>182</v>
      </c>
      <c r="D35" s="70" t="s">
        <v>122</v>
      </c>
      <c r="E35" s="61">
        <f>'carlos pavan'!E35+'carlos pavan (2)'!E35+'tiradentes 1'!E35+'tiradentes 2'!E35+'frei elvico'!E35+'santo antonio'!E35+'santo antonio (2)'!E35+'Getulio Vargas'!E35</f>
        <v>15254.534999999998</v>
      </c>
      <c r="F35" s="63"/>
      <c r="G35" s="95">
        <v>0.34</v>
      </c>
      <c r="H35" s="77">
        <v>0.2651</v>
      </c>
      <c r="I35" s="92">
        <f t="shared" si="0"/>
        <v>0.43</v>
      </c>
      <c r="J35" s="50">
        <f>I35*E35</f>
        <v>6559.4500499999995</v>
      </c>
      <c r="K35">
        <f>'carlos pavan'!J35+'carlos pavan (2)'!J35+'tiradentes 1'!J35+'tiradentes 2'!J35+'frei elvico'!J35+'santo antonio'!J35+'santo antonio (2)'!J35+'Getulio Vargas'!J35</f>
        <v>6559.4500499999995</v>
      </c>
    </row>
    <row r="36" spans="1:11" ht="32.25" customHeight="1">
      <c r="A36" s="72"/>
      <c r="B36" s="91"/>
      <c r="C36" s="62" t="s">
        <v>20</v>
      </c>
      <c r="D36" s="57"/>
      <c r="E36" s="61"/>
      <c r="F36" s="23"/>
      <c r="G36" s="94"/>
      <c r="H36" s="77"/>
      <c r="I36" s="92"/>
      <c r="J36" s="65">
        <f>SUM(J30:J35)</f>
        <v>407028.15020999993</v>
      </c>
      <c r="K36">
        <f>'carlos pavan'!J36+'carlos pavan (2)'!J36+'tiradentes 1'!J36+'tiradentes 2'!J36+'frei elvico'!J36+'santo antonio'!J36+'santo antonio (2)'!J36+'Getulio Vargas'!J36</f>
        <v>407028.15020999993</v>
      </c>
    </row>
    <row r="37" spans="1:11" ht="31.5" customHeight="1">
      <c r="A37" s="58" t="s">
        <v>25</v>
      </c>
      <c r="B37" s="91"/>
      <c r="C37" s="58" t="s">
        <v>57</v>
      </c>
      <c r="D37" s="51"/>
      <c r="E37" s="61"/>
      <c r="F37" s="23"/>
      <c r="G37" s="94"/>
      <c r="H37" s="77"/>
      <c r="I37" s="92"/>
      <c r="J37" s="50"/>
      <c r="K37">
        <f>'carlos pavan'!J37+'carlos pavan (2)'!J37+'tiradentes 1'!J37+'tiradentes 2'!J37+'frei elvico'!J37+'santo antonio'!J37+'santo antonio (2)'!J37+'Getulio Vargas'!J37</f>
        <v>0</v>
      </c>
    </row>
    <row r="38" spans="1:11" ht="30" customHeight="1">
      <c r="A38" s="70" t="s">
        <v>103</v>
      </c>
      <c r="B38" s="91" t="s">
        <v>157</v>
      </c>
      <c r="C38" s="56" t="s">
        <v>158</v>
      </c>
      <c r="D38" s="51" t="s">
        <v>68</v>
      </c>
      <c r="E38" s="61">
        <f>'carlos pavan'!E38+'carlos pavan (2)'!E38+'tiradentes 1'!E38+'tiradentes 2'!E38+'frei elvico'!E38+'santo antonio'!E38+'santo antonio (2)'!E38+'Getulio Vargas'!E38</f>
        <v>133.2</v>
      </c>
      <c r="F38" s="79"/>
      <c r="G38" s="94">
        <v>7.45</v>
      </c>
      <c r="H38" s="77">
        <v>0.2651</v>
      </c>
      <c r="I38" s="92">
        <f t="shared" si="0"/>
        <v>9.42</v>
      </c>
      <c r="J38" s="50">
        <f t="shared" si="1"/>
        <v>1254.744</v>
      </c>
      <c r="K38">
        <f>'carlos pavan'!J38+'carlos pavan (2)'!J38+'tiradentes 1'!J38+'tiradentes 2'!J38+'frei elvico'!J38+'santo antonio'!J38+'santo antonio (2)'!J38+'Getulio Vargas'!J38</f>
        <v>1254.7440000000001</v>
      </c>
    </row>
    <row r="39" spans="1:11" ht="37.5" customHeight="1">
      <c r="A39" s="70" t="s">
        <v>104</v>
      </c>
      <c r="B39" s="91" t="s">
        <v>159</v>
      </c>
      <c r="C39" s="56" t="s">
        <v>160</v>
      </c>
      <c r="D39" s="60" t="s">
        <v>68</v>
      </c>
      <c r="E39" s="61">
        <f>'carlos pavan'!E39+'carlos pavan (2)'!E39+'tiradentes 1'!E39+'tiradentes 2'!E39+'frei elvico'!E39+'santo antonio'!E39+'santo antonio (2)'!E39+'Getulio Vargas'!E39</f>
        <v>113.2</v>
      </c>
      <c r="F39" s="23"/>
      <c r="G39" s="93">
        <v>8.22</v>
      </c>
      <c r="H39" s="77">
        <v>0.2651</v>
      </c>
      <c r="I39" s="92">
        <f t="shared" si="0"/>
        <v>10.4</v>
      </c>
      <c r="J39" s="50">
        <f t="shared" si="1"/>
        <v>1177.28</v>
      </c>
      <c r="K39">
        <f>'carlos pavan'!J39+'carlos pavan (2)'!J39+'tiradentes 1'!J39+'tiradentes 2'!J39+'frei elvico'!J39+'santo antonio'!J39+'santo antonio (2)'!J39+'Getulio Vargas'!J39</f>
        <v>1177.28</v>
      </c>
    </row>
    <row r="40" spans="1:11" ht="37.5" customHeight="1">
      <c r="A40" s="70" t="s">
        <v>105</v>
      </c>
      <c r="B40" s="91" t="s">
        <v>66</v>
      </c>
      <c r="C40" s="55" t="s">
        <v>58</v>
      </c>
      <c r="D40" s="60" t="s">
        <v>26</v>
      </c>
      <c r="E40" s="61">
        <f>'carlos pavan'!E40+'carlos pavan (2)'!E40+'tiradentes 1'!E40+'tiradentes 2'!E40+'frei elvico'!E40+'santo antonio'!E40+'santo antonio (2)'!E40+'Getulio Vargas'!E40</f>
        <v>7</v>
      </c>
      <c r="F40" s="23"/>
      <c r="G40" s="93">
        <v>842.2</v>
      </c>
      <c r="H40" s="77">
        <v>0.2651</v>
      </c>
      <c r="I40" s="92">
        <f t="shared" si="0"/>
        <v>1065.47</v>
      </c>
      <c r="J40" s="50">
        <f t="shared" si="1"/>
        <v>7458.29</v>
      </c>
      <c r="K40">
        <f>'carlos pavan'!J40+'carlos pavan (2)'!J40+'tiradentes 1'!J40+'tiradentes 2'!J40+'frei elvico'!J40+'santo antonio'!J40+'santo antonio (2)'!J40+'Getulio Vargas'!J40</f>
        <v>7458.29</v>
      </c>
    </row>
    <row r="41" spans="1:11" ht="37.5" customHeight="1">
      <c r="A41" s="70" t="s">
        <v>106</v>
      </c>
      <c r="B41" s="91" t="s">
        <v>124</v>
      </c>
      <c r="C41" s="70" t="s">
        <v>125</v>
      </c>
      <c r="D41" s="70" t="s">
        <v>49</v>
      </c>
      <c r="E41" s="61">
        <f>'carlos pavan'!E41+'carlos pavan (2)'!E41+'tiradentes 1'!E41+'tiradentes 2'!E41+'frei elvico'!E41+'santo antonio'!E41+'santo antonio (2)'!E41+'Getulio Vargas'!E41</f>
        <v>1</v>
      </c>
      <c r="F41" s="23"/>
      <c r="G41" s="253">
        <v>461.59</v>
      </c>
      <c r="H41" s="77">
        <v>0.2651</v>
      </c>
      <c r="I41" s="92">
        <f t="shared" si="0"/>
        <v>583.96</v>
      </c>
      <c r="J41" s="50">
        <f t="shared" si="1"/>
        <v>583.96</v>
      </c>
      <c r="K41">
        <f>'carlos pavan'!J41+'carlos pavan (2)'!J41+'tiradentes 1'!J41+'tiradentes 2'!J41+'frei elvico'!J41+'santo antonio'!J41+'santo antonio (2)'!J41+'Getulio Vargas'!J41</f>
        <v>583.96</v>
      </c>
    </row>
    <row r="42" spans="1:11" ht="37.5" customHeight="1">
      <c r="A42" s="70" t="s">
        <v>107</v>
      </c>
      <c r="B42" s="91" t="s">
        <v>154</v>
      </c>
      <c r="C42" s="55" t="s">
        <v>167</v>
      </c>
      <c r="D42" s="60" t="s">
        <v>18</v>
      </c>
      <c r="E42" s="61">
        <f>'carlos pavan'!E42+'carlos pavan (2)'!E42+'tiradentes 1'!E42+'tiradentes 2'!E42+'frei elvico'!E42+'santo antonio'!E42+'santo antonio (2)'!E42+'Getulio Vargas'!E42</f>
        <v>110</v>
      </c>
      <c r="F42" s="23"/>
      <c r="G42" s="93">
        <v>23.7</v>
      </c>
      <c r="H42" s="77">
        <v>0.2651</v>
      </c>
      <c r="I42" s="92">
        <f t="shared" si="0"/>
        <v>29.98</v>
      </c>
      <c r="J42" s="50">
        <f t="shared" si="1"/>
        <v>3297.8</v>
      </c>
      <c r="K42">
        <f>'carlos pavan'!J42+'carlos pavan (2)'!J42+'tiradentes 1'!J42+'tiradentes 2'!J42+'frei elvico'!J42+'santo antonio'!J42+'santo antonio (2)'!J42+'Getulio Vargas'!J42</f>
        <v>3297.8</v>
      </c>
    </row>
    <row r="43" spans="1:11" ht="37.5" customHeight="1">
      <c r="A43" s="70" t="s">
        <v>108</v>
      </c>
      <c r="B43" s="91" t="s">
        <v>152</v>
      </c>
      <c r="C43" s="56" t="s">
        <v>153</v>
      </c>
      <c r="D43" s="60" t="s">
        <v>18</v>
      </c>
      <c r="E43" s="61">
        <f>'carlos pavan'!E43+'carlos pavan (2)'!E43+'tiradentes 1'!E43+'tiradentes 2'!E43+'frei elvico'!E43+'santo antonio'!E43+'santo antonio (2)'!E43+'Getulio Vargas'!E43</f>
        <v>110</v>
      </c>
      <c r="F43" s="23"/>
      <c r="G43" s="93">
        <v>14.74</v>
      </c>
      <c r="H43" s="77">
        <v>0.2651</v>
      </c>
      <c r="I43" s="92">
        <f t="shared" si="0"/>
        <v>18.65</v>
      </c>
      <c r="J43" s="50">
        <f t="shared" si="1"/>
        <v>2051.5</v>
      </c>
      <c r="K43">
        <f>'carlos pavan'!J43+'carlos pavan (2)'!J43+'tiradentes 1'!J43+'tiradentes 2'!J43+'frei elvico'!J43+'santo antonio'!J43+'santo antonio (2)'!J43+'Getulio Vargas'!J43</f>
        <v>2051.5</v>
      </c>
    </row>
    <row r="44" spans="1:11" ht="37.5" customHeight="1">
      <c r="A44" s="70"/>
      <c r="B44" s="91"/>
      <c r="C44" s="58" t="s">
        <v>20</v>
      </c>
      <c r="D44" s="51"/>
      <c r="E44" s="61"/>
      <c r="F44" s="23"/>
      <c r="G44" s="96"/>
      <c r="H44" s="77"/>
      <c r="I44" s="92"/>
      <c r="J44" s="65">
        <f>SUM(J38:J43)</f>
        <v>15823.574</v>
      </c>
      <c r="K44">
        <f>'carlos pavan'!J44+'carlos pavan (2)'!J44+'tiradentes 1'!J44+'tiradentes 2'!J44+'frei elvico'!J44+'santo antonio'!J44+'santo antonio (2)'!J44+'Getulio Vargas'!J44</f>
        <v>15823.573999999999</v>
      </c>
    </row>
    <row r="45" spans="1:11" ht="37.5" customHeight="1">
      <c r="A45" s="58" t="s">
        <v>28</v>
      </c>
      <c r="B45" s="91"/>
      <c r="C45" s="58" t="s">
        <v>61</v>
      </c>
      <c r="D45" s="51"/>
      <c r="E45" s="61"/>
      <c r="F45" s="23"/>
      <c r="G45" s="93"/>
      <c r="H45" s="77"/>
      <c r="I45" s="92"/>
      <c r="J45" s="50"/>
      <c r="K45">
        <f>'carlos pavan'!J45+'carlos pavan (2)'!J45+'tiradentes 1'!J45+'tiradentes 2'!J45+'frei elvico'!J45+'santo antonio'!J45+'santo antonio (2)'!J45+'Getulio Vargas'!J45</f>
        <v>0</v>
      </c>
    </row>
    <row r="46" spans="1:11" ht="37.5" customHeight="1">
      <c r="A46" s="71" t="s">
        <v>109</v>
      </c>
      <c r="B46" s="91" t="s">
        <v>67</v>
      </c>
      <c r="C46" s="56" t="s">
        <v>62</v>
      </c>
      <c r="D46" s="60" t="s">
        <v>27</v>
      </c>
      <c r="E46" s="61">
        <f>'carlos pavan'!E46+'carlos pavan (2)'!E46+'tiradentes 1'!E46+'tiradentes 2'!E46+'frei elvico'!E46+'santo antonio'!E46+'santo antonio (2)'!E46+'Getulio Vargas'!E46</f>
        <v>405.4</v>
      </c>
      <c r="F46" s="23"/>
      <c r="G46" s="93">
        <v>13.97</v>
      </c>
      <c r="H46" s="77">
        <v>0.2651</v>
      </c>
      <c r="I46" s="92">
        <f t="shared" si="0"/>
        <v>17.67</v>
      </c>
      <c r="J46" s="50">
        <f t="shared" si="1"/>
        <v>7163.418000000001</v>
      </c>
      <c r="K46">
        <f>'carlos pavan'!J46+'carlos pavan (2)'!J46+'tiradentes 1'!J46+'tiradentes 2'!J46+'frei elvico'!J46+'santo antonio'!J46+'santo antonio (2)'!J46+'Getulio Vargas'!J46</f>
        <v>7163.418000000001</v>
      </c>
    </row>
    <row r="47" spans="1:11" ht="37.5" customHeight="1">
      <c r="A47" s="71" t="s">
        <v>110</v>
      </c>
      <c r="B47" s="91" t="s">
        <v>67</v>
      </c>
      <c r="C47" s="56" t="s">
        <v>63</v>
      </c>
      <c r="D47" s="60" t="s">
        <v>27</v>
      </c>
      <c r="E47" s="61">
        <f>'carlos pavan'!E47+'carlos pavan (2)'!E47+'tiradentes 1'!E47+'tiradentes 2'!E47+'frei elvico'!E47+'santo antonio'!E47+'santo antonio (2)'!E47+'Getulio Vargas'!E47</f>
        <v>210.52000000000004</v>
      </c>
      <c r="F47" s="23"/>
      <c r="G47" s="93">
        <v>13.97</v>
      </c>
      <c r="H47" s="77">
        <v>0.2651</v>
      </c>
      <c r="I47" s="92">
        <f t="shared" si="0"/>
        <v>17.67</v>
      </c>
      <c r="J47" s="50">
        <f t="shared" si="1"/>
        <v>3719.888400000001</v>
      </c>
      <c r="K47">
        <f>'carlos pavan'!J47+'carlos pavan (2)'!J47+'tiradentes 1'!J47+'tiradentes 2'!J47+'frei elvico'!J47+'santo antonio'!J47+'santo antonio (2)'!J47+'Getulio Vargas'!J47</f>
        <v>3719.8884000000003</v>
      </c>
    </row>
    <row r="48" spans="1:11" ht="33.75" customHeight="1">
      <c r="A48" s="71" t="s">
        <v>111</v>
      </c>
      <c r="B48" s="91" t="s">
        <v>169</v>
      </c>
      <c r="C48" s="56" t="s">
        <v>187</v>
      </c>
      <c r="D48" s="60" t="s">
        <v>19</v>
      </c>
      <c r="E48" s="61">
        <f>'carlos pavan'!E48+'carlos pavan (2)'!E48+'tiradentes 1'!E48+'tiradentes 2'!E48+'frei elvico'!E48+'santo antonio'!E48+'santo antonio (2)'!E48+'Getulio Vargas'!E48</f>
        <v>3.3</v>
      </c>
      <c r="F48" s="23"/>
      <c r="G48" s="93">
        <v>143.72</v>
      </c>
      <c r="H48" s="77">
        <v>0.2651</v>
      </c>
      <c r="I48" s="92">
        <f t="shared" si="0"/>
        <v>181.82</v>
      </c>
      <c r="J48" s="50">
        <f t="shared" si="1"/>
        <v>600.006</v>
      </c>
      <c r="K48">
        <f>'carlos pavan'!J48+'carlos pavan (2)'!J48+'tiradentes 1'!J48+'tiradentes 2'!J48+'frei elvico'!J48+'santo antonio'!J48+'santo antonio (2)'!J48+'Getulio Vargas'!J48</f>
        <v>600.0060000000001</v>
      </c>
    </row>
    <row r="49" spans="1:11" ht="35.25" customHeight="1">
      <c r="A49" s="71" t="s">
        <v>112</v>
      </c>
      <c r="B49" s="91" t="s">
        <v>169</v>
      </c>
      <c r="C49" s="56" t="s">
        <v>188</v>
      </c>
      <c r="D49" s="60" t="s">
        <v>19</v>
      </c>
      <c r="E49" s="61">
        <f>'carlos pavan'!E49+'carlos pavan (2)'!E49+'tiradentes 1'!E49+'tiradentes 2'!E49+'frei elvico'!E49+'santo antonio'!E49+'santo antonio (2)'!E49+'Getulio Vargas'!E49</f>
        <v>6</v>
      </c>
      <c r="F49" s="23"/>
      <c r="G49" s="94">
        <v>143.72</v>
      </c>
      <c r="H49" s="77">
        <v>0.2651</v>
      </c>
      <c r="I49" s="92">
        <f t="shared" si="0"/>
        <v>181.82</v>
      </c>
      <c r="J49" s="50">
        <f t="shared" si="1"/>
        <v>1090.92</v>
      </c>
      <c r="K49">
        <f>'carlos pavan'!J49+'carlos pavan (2)'!J49+'tiradentes 1'!J49+'tiradentes 2'!J49+'frei elvico'!J49+'santo antonio'!J49+'santo antonio (2)'!J49+'Getulio Vargas'!J49</f>
        <v>1090.9199999999998</v>
      </c>
    </row>
    <row r="50" spans="1:11" ht="35.25" customHeight="1">
      <c r="A50" s="71" t="s">
        <v>129</v>
      </c>
      <c r="B50" s="91" t="s">
        <v>127</v>
      </c>
      <c r="C50" s="70" t="s">
        <v>126</v>
      </c>
      <c r="D50" s="70" t="s">
        <v>49</v>
      </c>
      <c r="E50" s="61">
        <f>'carlos pavan'!E50+'carlos pavan (2)'!E50+'tiradentes 1'!E50+'tiradentes 2'!E50+'frei elvico'!E50+'santo antonio'!E50+'santo antonio (2)'!E50+'Getulio Vargas'!E50</f>
        <v>21</v>
      </c>
      <c r="F50" s="23"/>
      <c r="G50" s="94">
        <v>195.82</v>
      </c>
      <c r="H50" s="77">
        <v>0.2651</v>
      </c>
      <c r="I50" s="92">
        <f t="shared" si="0"/>
        <v>247.73</v>
      </c>
      <c r="J50" s="50">
        <f t="shared" si="1"/>
        <v>5202.33</v>
      </c>
      <c r="K50">
        <f>'carlos pavan'!J50+'carlos pavan (2)'!J50+'tiradentes 1'!J50+'tiradentes 2'!J50+'frei elvico'!J50+'santo antonio'!J50+'santo antonio (2)'!J50+'Getulio Vargas'!J50</f>
        <v>5202.33</v>
      </c>
    </row>
    <row r="51" spans="1:11" ht="24.75" customHeight="1">
      <c r="A51" s="71" t="s">
        <v>113</v>
      </c>
      <c r="B51" s="91" t="s">
        <v>168</v>
      </c>
      <c r="C51" s="56" t="s">
        <v>198</v>
      </c>
      <c r="D51" s="70" t="s">
        <v>18</v>
      </c>
      <c r="E51" s="61">
        <f>'carlos pavan'!E51+'carlos pavan (2)'!E51+'tiradentes 1'!E51+'tiradentes 2'!E51+'frei elvico'!E51+'santo antonio'!E51+'santo antonio (2)'!E51+'Getulio Vargas'!E51</f>
        <v>186</v>
      </c>
      <c r="F51" s="83"/>
      <c r="G51" s="94">
        <v>46.66</v>
      </c>
      <c r="H51" s="77">
        <v>0.2651</v>
      </c>
      <c r="I51" s="92">
        <f t="shared" si="0"/>
        <v>59.03</v>
      </c>
      <c r="J51" s="50">
        <f t="shared" si="1"/>
        <v>10979.58</v>
      </c>
      <c r="K51">
        <f>'carlos pavan'!J51+'carlos pavan (2)'!J51+'tiradentes 1'!J51+'tiradentes 2'!J51+'frei elvico'!J51+'santo antonio'!J51+'santo antonio (2)'!J51+'Getulio Vargas'!J51</f>
        <v>10979.580000000002</v>
      </c>
    </row>
    <row r="52" spans="1:11" ht="20.25" customHeight="1">
      <c r="A52" s="71" t="s">
        <v>114</v>
      </c>
      <c r="B52" s="91" t="s">
        <v>161</v>
      </c>
      <c r="C52" s="56" t="s">
        <v>162</v>
      </c>
      <c r="D52" s="60" t="s">
        <v>18</v>
      </c>
      <c r="E52" s="61">
        <f>'carlos pavan'!E52+'carlos pavan (2)'!E52+'tiradentes 1'!E52+'tiradentes 2'!E52+'frei elvico'!E52+'santo antonio'!E52+'santo antonio (2)'!E52+'Getulio Vargas'!E52</f>
        <v>274.3</v>
      </c>
      <c r="F52" s="79"/>
      <c r="G52" s="94">
        <v>29.26</v>
      </c>
      <c r="H52" s="77">
        <v>0.2651</v>
      </c>
      <c r="I52" s="92">
        <f t="shared" si="0"/>
        <v>37.02</v>
      </c>
      <c r="J52" s="50">
        <f t="shared" si="1"/>
        <v>10154.586000000001</v>
      </c>
      <c r="K52">
        <f>'carlos pavan'!J52+'carlos pavan (2)'!J52+'tiradentes 1'!J52+'tiradentes 2'!J52+'frei elvico'!J52+'santo antonio'!J52+'santo antonio (2)'!J52+'Getulio Vargas'!J52</f>
        <v>10154.586000000001</v>
      </c>
    </row>
    <row r="53" spans="1:11" ht="17.25" customHeight="1">
      <c r="A53" s="71" t="s">
        <v>115</v>
      </c>
      <c r="B53" s="101" t="s">
        <v>151</v>
      </c>
      <c r="C53" s="84" t="s">
        <v>150</v>
      </c>
      <c r="D53" s="51" t="s">
        <v>27</v>
      </c>
      <c r="E53" s="61">
        <f>'carlos pavan'!E53+'carlos pavan (2)'!E53+'tiradentes 1'!E53+'tiradentes 2'!E53+'frei elvico'!E53+'santo antonio'!E53+'santo antonio (2)'!E53+'Getulio Vargas'!E53</f>
        <v>24</v>
      </c>
      <c r="F53" s="79"/>
      <c r="G53" s="97">
        <v>360.78</v>
      </c>
      <c r="H53" s="77">
        <v>0.2651</v>
      </c>
      <c r="I53" s="92">
        <f t="shared" si="0"/>
        <v>456.42</v>
      </c>
      <c r="J53" s="50">
        <f t="shared" si="1"/>
        <v>10954.08</v>
      </c>
      <c r="K53">
        <f>'carlos pavan'!J53+'carlos pavan (2)'!J53+'tiradentes 1'!J53+'tiradentes 2'!J53+'frei elvico'!J53+'santo antonio'!J53+'santo antonio (2)'!J53+'Getulio Vargas'!J53</f>
        <v>10954.08</v>
      </c>
    </row>
    <row r="54" spans="1:11" ht="19.5" customHeight="1">
      <c r="A54" s="24"/>
      <c r="B54" s="102"/>
      <c r="C54" s="22" t="s">
        <v>20</v>
      </c>
      <c r="D54" s="25"/>
      <c r="E54" s="59"/>
      <c r="F54" s="64"/>
      <c r="G54" s="96"/>
      <c r="H54" s="77"/>
      <c r="I54" s="92"/>
      <c r="J54" s="65">
        <f>SUM(J46:J53)</f>
        <v>49864.80840000001</v>
      </c>
      <c r="K54">
        <f>'carlos pavan'!J54+'carlos pavan (2)'!J54+'tiradentes 1'!J54+'tiradentes 2'!J54+'frei elvico'!J54+'santo antonio'!J54+'santo antonio (2)'!J54+'Getulio Vargas'!J54</f>
        <v>49864.8084</v>
      </c>
    </row>
    <row r="55" spans="1:11" ht="52.5" customHeight="1">
      <c r="A55" s="24" t="s">
        <v>87</v>
      </c>
      <c r="B55" s="103" t="s">
        <v>163</v>
      </c>
      <c r="C55" s="69" t="s">
        <v>128</v>
      </c>
      <c r="D55" s="67" t="s">
        <v>19</v>
      </c>
      <c r="E55" s="59">
        <f>'carlos pavan'!E55+'carlos pavan (2)'!E55+'tiradentes 1'!E55+'tiradentes 2'!E55+'frei elvico'!E55+'santo antonio'!E55+'santo antonio (2)'!E55+'Getulio Vargas'!E55</f>
        <v>4181.7</v>
      </c>
      <c r="F55" s="59"/>
      <c r="G55" s="98"/>
      <c r="H55" s="77"/>
      <c r="I55" s="92"/>
      <c r="J55" s="50"/>
      <c r="K55">
        <f>'carlos pavan'!J55+'carlos pavan (2)'!J55+'tiradentes 1'!J55+'tiradentes 2'!J55+'frei elvico'!J55+'santo antonio'!J55+'santo antonio (2)'!J55+'Getulio Vargas'!J55</f>
        <v>0</v>
      </c>
    </row>
    <row r="56" spans="1:11" ht="22.5" customHeight="1">
      <c r="A56" s="24" t="s">
        <v>116</v>
      </c>
      <c r="B56" s="102" t="s">
        <v>164</v>
      </c>
      <c r="C56" s="67" t="s">
        <v>84</v>
      </c>
      <c r="D56" s="67" t="s">
        <v>19</v>
      </c>
      <c r="E56" s="59">
        <f>'carlos pavan'!E56+'carlos pavan (2)'!E56+'tiradentes 1'!E56+'tiradentes 2'!E56+'frei elvico'!E56+'santo antonio'!E56+'santo antonio (2)'!E56+'Getulio Vargas'!E56</f>
        <v>3345.36</v>
      </c>
      <c r="F56" s="59"/>
      <c r="G56" s="99">
        <v>39.98</v>
      </c>
      <c r="H56" s="77">
        <v>0.2651</v>
      </c>
      <c r="I56" s="92">
        <f t="shared" si="0"/>
        <v>50.58</v>
      </c>
      <c r="J56" s="50">
        <f>I56*E56</f>
        <v>169208.3088</v>
      </c>
      <c r="K56">
        <f>'carlos pavan'!J56+'carlos pavan (2)'!J56+'tiradentes 1'!J56+'tiradentes 2'!J56+'frei elvico'!J56+'santo antonio'!J56+'santo antonio (2)'!J56+'Getulio Vargas'!J56</f>
        <v>169208.30880000003</v>
      </c>
    </row>
    <row r="57" spans="1:11" ht="43.5" customHeight="1">
      <c r="A57" s="24" t="s">
        <v>117</v>
      </c>
      <c r="B57" s="102" t="s">
        <v>165</v>
      </c>
      <c r="C57" s="68" t="s">
        <v>85</v>
      </c>
      <c r="D57" s="67" t="s">
        <v>19</v>
      </c>
      <c r="E57" s="59">
        <f>'carlos pavan'!E57+'carlos pavan (2)'!E57+'tiradentes 1'!E57+'tiradentes 2'!E57+'frei elvico'!E57+'santo antonio'!E57+'santo antonio (2)'!E57+'Getulio Vargas'!E57</f>
        <v>418.17</v>
      </c>
      <c r="F57" s="59"/>
      <c r="G57" s="99">
        <v>49.4</v>
      </c>
      <c r="H57" s="77">
        <v>0.2651</v>
      </c>
      <c r="I57" s="92">
        <f t="shared" si="0"/>
        <v>62.5</v>
      </c>
      <c r="J57" s="50">
        <f>I57*E57</f>
        <v>26135.625</v>
      </c>
      <c r="K57">
        <f>'carlos pavan'!J57+'carlos pavan (2)'!J57+'tiradentes 1'!J57+'tiradentes 2'!J57+'frei elvico'!J57+'santo antonio'!J57+'santo antonio (2)'!J57+'Getulio Vargas'!J57</f>
        <v>26135.625</v>
      </c>
    </row>
    <row r="58" spans="1:11" ht="44.25" customHeight="1">
      <c r="A58" s="24" t="s">
        <v>118</v>
      </c>
      <c r="B58" s="102" t="s">
        <v>165</v>
      </c>
      <c r="C58" s="68" t="s">
        <v>86</v>
      </c>
      <c r="D58" s="67" t="s">
        <v>19</v>
      </c>
      <c r="E58" s="59">
        <f>'carlos pavan'!E58+'carlos pavan (2)'!E58+'tiradentes 1'!E58+'tiradentes 2'!E58+'frei elvico'!E58+'santo antonio'!E58+'santo antonio (2)'!E58+'Getulio Vargas'!E58</f>
        <v>418.17</v>
      </c>
      <c r="F58" s="59"/>
      <c r="G58" s="99">
        <v>49.4</v>
      </c>
      <c r="H58" s="77">
        <v>0.2651</v>
      </c>
      <c r="I58" s="92">
        <f t="shared" si="0"/>
        <v>62.5</v>
      </c>
      <c r="J58" s="50">
        <f>I58*E58</f>
        <v>26135.625</v>
      </c>
      <c r="K58">
        <f>'carlos pavan'!J58+'carlos pavan (2)'!J58+'tiradentes 1'!J58+'tiradentes 2'!J58+'frei elvico'!J58+'santo antonio'!J58+'santo antonio (2)'!J58+'Getulio Vargas'!J58</f>
        <v>26135.625</v>
      </c>
    </row>
    <row r="59" spans="1:11" ht="20.25" customHeight="1">
      <c r="A59" s="6"/>
      <c r="B59" s="102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221479.5588</v>
      </c>
      <c r="K59">
        <f>'carlos pavan'!J59+'carlos pavan (2)'!J59+'tiradentes 1'!J59+'tiradentes 2'!J59+'frei elvico'!J59+'santo antonio'!J59+'santo antonio (2)'!J59+'Getulio Vargas'!J59</f>
        <v>221479.55880000003</v>
      </c>
    </row>
    <row r="60" spans="1:11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755499.06021</v>
      </c>
      <c r="K60">
        <f>'carlos pavan'!J60+'carlos pavan (2)'!J60+'tiradentes 1'!J60+'tiradentes 2'!J60+'frei elvico'!J60+'santo antonio'!J60+'santo antonio (2)'!J60+'Getulio Vargas'!J60</f>
        <v>755499.06021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60:I60"/>
    <mergeCell ref="F10:F11"/>
    <mergeCell ref="A68:J71"/>
    <mergeCell ref="A76:J76"/>
    <mergeCell ref="A73:J74"/>
    <mergeCell ref="A62:B65"/>
    <mergeCell ref="C62:D63"/>
    <mergeCell ref="C64:D65"/>
    <mergeCell ref="E62:J65"/>
    <mergeCell ref="A10:A11"/>
    <mergeCell ref="C59:I59"/>
    <mergeCell ref="B10:B11"/>
    <mergeCell ref="I10:I11"/>
    <mergeCell ref="A5:B6"/>
    <mergeCell ref="C5:H6"/>
    <mergeCell ref="C7:J7"/>
    <mergeCell ref="A7:B7"/>
    <mergeCell ref="H10:H11"/>
    <mergeCell ref="A3:H4"/>
    <mergeCell ref="G10:G11"/>
    <mergeCell ref="J1:J2"/>
    <mergeCell ref="C10:C11"/>
    <mergeCell ref="E10:E11"/>
    <mergeCell ref="J10:J11"/>
    <mergeCell ref="A2:H2"/>
    <mergeCell ref="A1:H1"/>
    <mergeCell ref="A8:J8"/>
    <mergeCell ref="D10:D11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4">
      <selection activeCell="D4" sqref="D4:N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5" max="5" width="9.8515625" style="0" bestFit="1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 t="s">
        <v>31</v>
      </c>
      <c r="P1" s="217"/>
      <c r="S1" s="220"/>
      <c r="T1" s="220"/>
      <c r="U1" s="220"/>
      <c r="V1" s="220"/>
      <c r="W1" s="220"/>
      <c r="X1" s="220"/>
      <c r="Y1" s="221"/>
      <c r="Z1" s="29"/>
      <c r="AA1" s="29"/>
      <c r="AB1" s="29"/>
    </row>
    <row r="2" spans="1:28" ht="20.25" customHeight="1">
      <c r="A2" s="222" t="s">
        <v>32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8"/>
      <c r="P2" s="219"/>
      <c r="S2" s="220"/>
      <c r="T2" s="220"/>
      <c r="U2" s="220"/>
      <c r="V2" s="220"/>
      <c r="W2" s="220"/>
      <c r="X2" s="220"/>
      <c r="Y2" s="221"/>
      <c r="Z2" s="29"/>
      <c r="AA2" s="29"/>
      <c r="AB2" s="29"/>
    </row>
    <row r="3" spans="1:28" ht="19.5" customHeight="1">
      <c r="A3" s="205" t="s">
        <v>70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8" t="s">
        <v>33</v>
      </c>
      <c r="P3" s="209"/>
      <c r="S3" s="149"/>
      <c r="T3" s="149"/>
      <c r="U3" s="149"/>
      <c r="V3" s="149"/>
      <c r="W3" s="149"/>
      <c r="X3" s="149"/>
      <c r="Y3" s="30"/>
      <c r="Z3" s="29"/>
      <c r="AA3" s="29"/>
      <c r="AB3" s="29"/>
    </row>
    <row r="4" spans="1:28" ht="19.5" customHeight="1">
      <c r="A4" s="145" t="s">
        <v>34</v>
      </c>
      <c r="B4" s="146"/>
      <c r="C4" s="146"/>
      <c r="D4" s="235" t="s">
        <v>146</v>
      </c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10"/>
      <c r="P4" s="211"/>
      <c r="S4" s="15"/>
      <c r="T4" s="15"/>
      <c r="U4" s="15"/>
      <c r="V4" s="15"/>
      <c r="W4" s="15"/>
      <c r="X4" s="15"/>
      <c r="Y4" s="30"/>
      <c r="Z4" s="29"/>
      <c r="AA4" s="29"/>
      <c r="AB4" s="29"/>
    </row>
    <row r="5" spans="1:28" ht="9.75" customHeight="1">
      <c r="A5" s="166"/>
      <c r="B5" s="167"/>
      <c r="C5" s="16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O5" s="212"/>
      <c r="P5" s="213"/>
      <c r="S5" s="15"/>
      <c r="T5" s="15"/>
      <c r="U5" s="15"/>
      <c r="V5" s="15"/>
      <c r="W5" s="15"/>
      <c r="X5" s="15"/>
      <c r="Y5" s="30"/>
      <c r="Z5" s="29"/>
      <c r="AA5" s="29"/>
      <c r="AB5" s="29"/>
    </row>
    <row r="6" spans="1:28" ht="19.5" customHeight="1">
      <c r="A6" s="175" t="s">
        <v>9</v>
      </c>
      <c r="B6" s="173"/>
      <c r="C6" s="173"/>
      <c r="D6" s="225" t="s">
        <v>132</v>
      </c>
      <c r="E6" s="225"/>
      <c r="F6" s="225"/>
      <c r="G6" s="225"/>
      <c r="H6" s="225"/>
      <c r="I6" s="225"/>
      <c r="J6" s="225"/>
      <c r="K6" s="225"/>
      <c r="L6" s="225"/>
      <c r="M6" s="225"/>
      <c r="N6" s="226"/>
      <c r="O6" s="227" t="s">
        <v>212</v>
      </c>
      <c r="P6" s="228"/>
      <c r="S6" s="15"/>
      <c r="T6" s="15"/>
      <c r="U6" s="15"/>
      <c r="V6" s="15"/>
      <c r="W6" s="15"/>
      <c r="X6" s="15"/>
      <c r="Y6" s="30"/>
      <c r="Z6" s="29"/>
      <c r="AA6" s="29"/>
      <c r="AB6" s="29"/>
    </row>
    <row r="7" spans="1:28" ht="24.75" customHeight="1">
      <c r="A7" s="231" t="s">
        <v>207</v>
      </c>
      <c r="B7" s="232"/>
      <c r="C7" s="232"/>
      <c r="D7" s="232"/>
      <c r="E7" s="232"/>
      <c r="F7" s="232"/>
      <c r="G7" s="232"/>
      <c r="H7" s="231" t="s">
        <v>35</v>
      </c>
      <c r="I7" s="232"/>
      <c r="J7" s="232"/>
      <c r="K7" s="232"/>
      <c r="L7" s="232"/>
      <c r="M7" s="232"/>
      <c r="N7" s="232"/>
      <c r="O7" s="229"/>
      <c r="P7" s="230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4.25" customHeight="1">
      <c r="A8" s="239" t="s">
        <v>1</v>
      </c>
      <c r="B8" s="240" t="s">
        <v>2</v>
      </c>
      <c r="C8" s="240"/>
      <c r="D8" s="240"/>
      <c r="E8" s="246" t="s">
        <v>36</v>
      </c>
      <c r="F8" s="246"/>
      <c r="G8" s="246"/>
      <c r="H8" s="246"/>
      <c r="I8" s="246"/>
      <c r="J8" s="246"/>
      <c r="K8" s="246"/>
      <c r="L8" s="246"/>
      <c r="M8" s="246"/>
      <c r="N8" s="246"/>
      <c r="O8" s="241" t="s">
        <v>37</v>
      </c>
      <c r="P8" s="242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4.25" customHeight="1">
      <c r="A9" s="239"/>
      <c r="B9" s="240"/>
      <c r="C9" s="240"/>
      <c r="D9" s="240"/>
      <c r="E9" s="223" t="s">
        <v>38</v>
      </c>
      <c r="F9" s="224"/>
      <c r="G9" s="223" t="s">
        <v>39</v>
      </c>
      <c r="H9" s="224"/>
      <c r="I9" s="223" t="s">
        <v>40</v>
      </c>
      <c r="J9" s="224"/>
      <c r="K9" s="223" t="s">
        <v>41</v>
      </c>
      <c r="L9" s="224"/>
      <c r="M9" s="223" t="s">
        <v>42</v>
      </c>
      <c r="N9" s="224"/>
      <c r="O9" s="241"/>
      <c r="P9" s="242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2.75">
      <c r="A10" s="239"/>
      <c r="B10" s="240"/>
      <c r="C10" s="240"/>
      <c r="D10" s="240"/>
      <c r="E10" s="31" t="s">
        <v>43</v>
      </c>
      <c r="F10" s="31" t="s">
        <v>44</v>
      </c>
      <c r="G10" s="31" t="s">
        <v>43</v>
      </c>
      <c r="H10" s="31" t="s">
        <v>44</v>
      </c>
      <c r="I10" s="31" t="s">
        <v>43</v>
      </c>
      <c r="J10" s="31" t="s">
        <v>44</v>
      </c>
      <c r="K10" s="31" t="s">
        <v>43</v>
      </c>
      <c r="L10" s="31" t="s">
        <v>44</v>
      </c>
      <c r="M10" s="31" t="s">
        <v>43</v>
      </c>
      <c r="N10" s="31" t="s">
        <v>44</v>
      </c>
      <c r="O10" s="31" t="s">
        <v>43</v>
      </c>
      <c r="P10" s="32" t="s">
        <v>44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3.5" customHeight="1">
      <c r="A11" s="33" t="str">
        <f>'[1]A1'!$A$12</f>
        <v>1.0</v>
      </c>
      <c r="B11" s="233" t="str">
        <f>'global 1'!C12</f>
        <v>SERVIÇOS INICIAIS  E TERRAPLENAGEM</v>
      </c>
      <c r="C11" s="234"/>
      <c r="D11" s="234"/>
      <c r="E11" s="34">
        <f>O11</f>
        <v>16416.087</v>
      </c>
      <c r="F11" s="35">
        <f>E11/O11</f>
        <v>1</v>
      </c>
      <c r="G11" s="34"/>
      <c r="H11" s="35"/>
      <c r="I11" s="34"/>
      <c r="J11" s="35"/>
      <c r="K11" s="34"/>
      <c r="L11" s="35"/>
      <c r="M11" s="34"/>
      <c r="N11" s="35"/>
      <c r="O11" s="36">
        <f>'global 1'!J16</f>
        <v>16416.087</v>
      </c>
      <c r="P11" s="37">
        <f aca="true" t="shared" si="0" ref="P11:P16">F11+H11+J11+L11+N11</f>
        <v>1</v>
      </c>
      <c r="Q11" s="75"/>
      <c r="R11" s="75"/>
      <c r="S11" s="75"/>
      <c r="T11" s="75"/>
      <c r="U11" s="75"/>
      <c r="V11" s="29"/>
      <c r="W11" s="29"/>
      <c r="X11" s="29"/>
      <c r="Y11" s="29"/>
      <c r="Z11" s="29"/>
      <c r="AA11" s="29"/>
      <c r="AB11" s="29"/>
    </row>
    <row r="12" spans="1:28" ht="13.5" customHeight="1">
      <c r="A12" s="33" t="str">
        <f>'[1]A1'!$A$16</f>
        <v>2.0</v>
      </c>
      <c r="B12" s="233" t="str">
        <f>'global 1'!C17</f>
        <v>PAVIMENTAÇÃO SOBRE LEITO NATURAL</v>
      </c>
      <c r="C12" s="234"/>
      <c r="D12" s="234"/>
      <c r="E12" s="29"/>
      <c r="F12" s="35"/>
      <c r="G12" s="34">
        <f>'global 1'!J28</f>
        <v>44886.8818</v>
      </c>
      <c r="H12" s="35">
        <f>G12/O12</f>
        <v>1</v>
      </c>
      <c r="I12" s="34"/>
      <c r="J12" s="35"/>
      <c r="K12" s="34"/>
      <c r="L12" s="35"/>
      <c r="M12" s="34"/>
      <c r="N12" s="35"/>
      <c r="O12" s="36">
        <f>'global 1'!J28</f>
        <v>44886.8818</v>
      </c>
      <c r="P12" s="37">
        <f t="shared" si="0"/>
        <v>1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3.5" customHeight="1">
      <c r="A13" s="38" t="str">
        <f>'[1]A1'!$A$20</f>
        <v>3.0</v>
      </c>
      <c r="B13" s="233" t="str">
        <f>'global 1'!C29</f>
        <v>PAVIMENTAÇÃO SOBRE CALÇAMENTO</v>
      </c>
      <c r="C13" s="234"/>
      <c r="D13" s="234"/>
      <c r="E13" s="34">
        <f>O13*0.3</f>
        <v>122108.44506299998</v>
      </c>
      <c r="F13" s="35">
        <f>E13/O13</f>
        <v>0.3</v>
      </c>
      <c r="G13" s="34">
        <f>'global 1'!J36*0.3</f>
        <v>122108.44506299998</v>
      </c>
      <c r="H13" s="35">
        <f>G13/O13</f>
        <v>0.3</v>
      </c>
      <c r="I13" s="34">
        <f>'global 1'!J36*0.4</f>
        <v>162811.26008399998</v>
      </c>
      <c r="J13" s="35">
        <f>I13/O13</f>
        <v>0.4</v>
      </c>
      <c r="K13" s="34"/>
      <c r="L13" s="35"/>
      <c r="M13" s="34"/>
      <c r="N13" s="35"/>
      <c r="O13" s="36">
        <f>'global 1'!J36</f>
        <v>407028.15020999993</v>
      </c>
      <c r="P13" s="37">
        <f t="shared" si="0"/>
        <v>1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16" ht="13.5" customHeight="1">
      <c r="A14" s="33" t="str">
        <f>'[1]A1'!$A$29</f>
        <v>4.0</v>
      </c>
      <c r="B14" s="233" t="str">
        <f>'global 1'!C37</f>
        <v>DRENAGEM PLUVIAL</v>
      </c>
      <c r="C14" s="234"/>
      <c r="D14" s="234"/>
      <c r="E14" s="34">
        <f>O14*0.5</f>
        <v>7911.787</v>
      </c>
      <c r="F14" s="35">
        <f>E14/O14</f>
        <v>0.5</v>
      </c>
      <c r="G14" s="34">
        <f>'global 1'!J44*0.5</f>
        <v>7911.787</v>
      </c>
      <c r="H14" s="35">
        <f>G14/O14</f>
        <v>0.5</v>
      </c>
      <c r="I14" s="34"/>
      <c r="J14" s="35"/>
      <c r="K14" s="34"/>
      <c r="L14" s="35"/>
      <c r="M14" s="34"/>
      <c r="N14" s="35"/>
      <c r="O14" s="36">
        <f>'global 1'!J44</f>
        <v>15823.574</v>
      </c>
      <c r="P14" s="37">
        <f t="shared" si="0"/>
        <v>1</v>
      </c>
    </row>
    <row r="15" spans="1:16" ht="13.5" customHeight="1">
      <c r="A15" s="33" t="str">
        <f>'[1]A1'!$A$39</f>
        <v>5.0</v>
      </c>
      <c r="B15" s="233" t="str">
        <f>'global 1'!C45</f>
        <v>SERVIÇOS COMPLEMENTARES</v>
      </c>
      <c r="C15" s="234"/>
      <c r="D15" s="234"/>
      <c r="E15" s="29"/>
      <c r="F15" s="35"/>
      <c r="G15" s="34"/>
      <c r="H15" s="35"/>
      <c r="I15" s="34">
        <f>'global 1'!J54</f>
        <v>49864.80840000001</v>
      </c>
      <c r="J15" s="35">
        <f>I15/O15</f>
        <v>1</v>
      </c>
      <c r="K15" s="34"/>
      <c r="L15" s="35"/>
      <c r="M15" s="34"/>
      <c r="N15" s="35"/>
      <c r="O15" s="36">
        <f>'global 1'!J54</f>
        <v>49864.80840000001</v>
      </c>
      <c r="P15" s="37">
        <f t="shared" si="0"/>
        <v>1</v>
      </c>
    </row>
    <row r="16" spans="1:16" ht="30" customHeight="1">
      <c r="A16" s="33" t="s">
        <v>87</v>
      </c>
      <c r="B16" s="233" t="s">
        <v>166</v>
      </c>
      <c r="C16" s="234"/>
      <c r="D16" s="234"/>
      <c r="E16" s="34">
        <v>66443.87</v>
      </c>
      <c r="F16" s="35">
        <f>E16/O16</f>
        <v>0.3000000106556109</v>
      </c>
      <c r="G16" s="34">
        <f>'global 1'!J59*0.3</f>
        <v>66443.86764</v>
      </c>
      <c r="H16" s="35">
        <f>G16/O16</f>
        <v>0.3</v>
      </c>
      <c r="I16" s="34">
        <f>'global 1'!J59*0.4</f>
        <v>88591.82352</v>
      </c>
      <c r="J16" s="35">
        <f>I16/O16</f>
        <v>0.4</v>
      </c>
      <c r="K16" s="34"/>
      <c r="L16" s="35"/>
      <c r="M16" s="34"/>
      <c r="N16" s="35"/>
      <c r="O16" s="36">
        <f>'global 1'!J59</f>
        <v>221479.5588</v>
      </c>
      <c r="P16" s="37">
        <f t="shared" si="0"/>
        <v>1.000000010655611</v>
      </c>
    </row>
    <row r="17" spans="1:16" ht="13.5" customHeight="1">
      <c r="A17" s="33"/>
      <c r="B17" s="233"/>
      <c r="C17" s="234"/>
      <c r="D17" s="234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144"/>
      <c r="P17" s="37"/>
    </row>
    <row r="18" spans="1:16" ht="13.5" customHeight="1">
      <c r="A18" s="33"/>
      <c r="B18" s="233"/>
      <c r="C18" s="234"/>
      <c r="D18" s="234"/>
      <c r="E18" s="34"/>
      <c r="F18" s="39"/>
      <c r="G18" s="34"/>
      <c r="H18" s="39"/>
      <c r="I18" s="34"/>
      <c r="J18" s="40"/>
      <c r="K18" s="34"/>
      <c r="L18" s="40"/>
      <c r="M18" s="34"/>
      <c r="N18" s="40"/>
      <c r="O18" s="36"/>
      <c r="P18" s="37"/>
    </row>
    <row r="19" spans="1:16" ht="13.5" customHeight="1">
      <c r="A19" s="33"/>
      <c r="B19" s="233"/>
      <c r="C19" s="234"/>
      <c r="D19" s="234"/>
      <c r="E19" s="34"/>
      <c r="F19" s="39"/>
      <c r="G19" s="34"/>
      <c r="H19" s="39"/>
      <c r="I19" s="34"/>
      <c r="J19" s="40"/>
      <c r="K19" s="34"/>
      <c r="L19" s="40"/>
      <c r="M19" s="34"/>
      <c r="N19" s="40"/>
      <c r="O19" s="36"/>
      <c r="P19" s="37"/>
    </row>
    <row r="20" spans="1:16" ht="13.5" customHeight="1">
      <c r="A20" s="33"/>
      <c r="B20" s="233"/>
      <c r="C20" s="234"/>
      <c r="D20" s="234"/>
      <c r="E20" s="34"/>
      <c r="F20" s="39"/>
      <c r="G20" s="34"/>
      <c r="H20" s="39"/>
      <c r="I20" s="34"/>
      <c r="J20" s="40"/>
      <c r="K20" s="34"/>
      <c r="L20" s="40"/>
      <c r="M20" s="34"/>
      <c r="N20" s="40"/>
      <c r="O20" s="36"/>
      <c r="P20" s="37"/>
    </row>
    <row r="21" spans="1:16" s="44" customFormat="1" ht="13.5" customHeight="1">
      <c r="A21" s="248" t="s">
        <v>45</v>
      </c>
      <c r="B21" s="246"/>
      <c r="C21" s="246"/>
      <c r="D21" s="246"/>
      <c r="E21" s="41">
        <f>ROUND(SUM(E11:E20),2)</f>
        <v>212880.19</v>
      </c>
      <c r="F21" s="42">
        <f>IF($O$21&lt;&gt;0,E21*100/$O$21,0)</f>
        <v>28.17742618247962</v>
      </c>
      <c r="G21" s="41">
        <f>ROUND(SUM(G11:G20),2)</f>
        <v>241350.98</v>
      </c>
      <c r="H21" s="42">
        <f>IF($O$21&lt;&gt;0,G21*100/$O$21,0)</f>
        <v>31.945900757694343</v>
      </c>
      <c r="I21" s="41">
        <f>ROUND(SUM(I11:I20),2)</f>
        <v>301267.89</v>
      </c>
      <c r="J21" s="42">
        <f>IF($O$21&lt;&gt;0,I21*100/$O$21,0)</f>
        <v>39.87667303202985</v>
      </c>
      <c r="K21" s="41"/>
      <c r="L21" s="42"/>
      <c r="M21" s="41"/>
      <c r="N21" s="42"/>
      <c r="O21" s="36">
        <f>SUM(O11:O20)</f>
        <v>755499.0602099999</v>
      </c>
      <c r="P21" s="43">
        <f>F21+H21+J21+L21+N21</f>
        <v>99.99999997220382</v>
      </c>
    </row>
    <row r="22" spans="1:16" s="44" customFormat="1" ht="13.5" customHeight="1" thickBot="1">
      <c r="A22" s="249" t="s">
        <v>46</v>
      </c>
      <c r="B22" s="250"/>
      <c r="C22" s="250"/>
      <c r="D22" s="250"/>
      <c r="E22" s="45">
        <f>E21</f>
        <v>212880.19</v>
      </c>
      <c r="F22" s="46">
        <f>F21</f>
        <v>28.17742618247962</v>
      </c>
      <c r="G22" s="45">
        <f>E22+G21</f>
        <v>454231.17000000004</v>
      </c>
      <c r="H22" s="46">
        <f>F22+H21</f>
        <v>60.12332694017397</v>
      </c>
      <c r="I22" s="45">
        <f>I21+G22</f>
        <v>755499.06</v>
      </c>
      <c r="J22" s="46">
        <f>H22+J21</f>
        <v>99.99999997220382</v>
      </c>
      <c r="K22" s="45"/>
      <c r="L22" s="46"/>
      <c r="M22" s="45"/>
      <c r="N22" s="46"/>
      <c r="O22" s="47"/>
      <c r="P22" s="48"/>
    </row>
    <row r="23" spans="1:16" ht="57" customHeight="1">
      <c r="A23" s="243" t="s">
        <v>211</v>
      </c>
      <c r="B23" s="244"/>
      <c r="C23" s="244"/>
      <c r="D23" s="245"/>
      <c r="E23" s="243" t="s">
        <v>48</v>
      </c>
      <c r="F23" s="244"/>
      <c r="G23" s="244"/>
      <c r="H23" s="244"/>
      <c r="I23" s="244"/>
      <c r="J23" s="244"/>
      <c r="K23" s="244"/>
      <c r="L23" s="244"/>
      <c r="M23" s="245"/>
      <c r="N23" s="243" t="s">
        <v>47</v>
      </c>
      <c r="O23" s="244"/>
      <c r="P23" s="245"/>
    </row>
    <row r="24" spans="1:16" ht="16.5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6.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6" ht="6.7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</row>
    <row r="27" spans="1:16" ht="12.7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</sheetData>
  <sheetProtection/>
  <mergeCells count="44">
    <mergeCell ref="N23:P23"/>
    <mergeCell ref="B14:D14"/>
    <mergeCell ref="A27:P27"/>
    <mergeCell ref="B19:D19"/>
    <mergeCell ref="B20:D20"/>
    <mergeCell ref="A21:D21"/>
    <mergeCell ref="A22:D22"/>
    <mergeCell ref="A26:P26"/>
    <mergeCell ref="A25:P25"/>
    <mergeCell ref="A24:P24"/>
    <mergeCell ref="E23:M23"/>
    <mergeCell ref="M9:N9"/>
    <mergeCell ref="E8:N8"/>
    <mergeCell ref="B15:D15"/>
    <mergeCell ref="A23:D23"/>
    <mergeCell ref="B16:D16"/>
    <mergeCell ref="B17:D17"/>
    <mergeCell ref="B18:D18"/>
    <mergeCell ref="B11:D11"/>
    <mergeCell ref="B12:D12"/>
    <mergeCell ref="B13:D13"/>
    <mergeCell ref="S3:X3"/>
    <mergeCell ref="A4:C5"/>
    <mergeCell ref="D4:N5"/>
    <mergeCell ref="A8:A10"/>
    <mergeCell ref="B8:D10"/>
    <mergeCell ref="O8:P9"/>
    <mergeCell ref="E9:F9"/>
    <mergeCell ref="G9:H9"/>
    <mergeCell ref="I9:J9"/>
    <mergeCell ref="K9:L9"/>
    <mergeCell ref="A6:C6"/>
    <mergeCell ref="D6:N6"/>
    <mergeCell ref="O6:P7"/>
    <mergeCell ref="A7:G7"/>
    <mergeCell ref="H7:N7"/>
    <mergeCell ref="S1:X1"/>
    <mergeCell ref="Y1:Y2"/>
    <mergeCell ref="A2:N2"/>
    <mergeCell ref="S2:X2"/>
    <mergeCell ref="A3:N3"/>
    <mergeCell ref="O3:P5"/>
    <mergeCell ref="A1:N1"/>
    <mergeCell ref="O1:P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55">
      <selection activeCell="A66" sqref="A66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3.14062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0.7109375" style="0" customWidth="1"/>
    <col min="9" max="9" width="12.851562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147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134</v>
      </c>
    </row>
    <row r="5" spans="1:10" ht="14.25" customHeight="1">
      <c r="A5" s="145" t="s">
        <v>6</v>
      </c>
      <c r="B5" s="146"/>
      <c r="C5" s="168" t="s">
        <v>76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77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70"/>
      <c r="C12" s="54" t="s">
        <v>50</v>
      </c>
      <c r="D12" s="76"/>
      <c r="E12" s="76"/>
      <c r="F12" s="28"/>
      <c r="G12" s="28"/>
      <c r="H12" s="77"/>
      <c r="I12" s="78"/>
      <c r="J12" s="50"/>
    </row>
    <row r="13" spans="1:10" ht="20.25" customHeight="1">
      <c r="A13" s="70" t="s">
        <v>88</v>
      </c>
      <c r="B13" s="91" t="s">
        <v>148</v>
      </c>
      <c r="C13" s="104" t="s">
        <v>51</v>
      </c>
      <c r="D13" s="105" t="s">
        <v>24</v>
      </c>
      <c r="E13" s="106">
        <v>286</v>
      </c>
      <c r="F13" s="93"/>
      <c r="G13" s="9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3383.38</v>
      </c>
    </row>
    <row r="14" spans="1:10" ht="20.25" customHeight="1">
      <c r="A14" s="70" t="s">
        <v>89</v>
      </c>
      <c r="B14" s="91" t="s">
        <v>119</v>
      </c>
      <c r="C14" s="104" t="s">
        <v>52</v>
      </c>
      <c r="D14" s="105" t="s">
        <v>19</v>
      </c>
      <c r="E14" s="106">
        <v>572</v>
      </c>
      <c r="F14" s="94"/>
      <c r="G14" s="93">
        <f>'global 1'!G14</f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429</v>
      </c>
    </row>
    <row r="15" spans="1:10" ht="18.75" customHeight="1">
      <c r="A15" s="70" t="s">
        <v>90</v>
      </c>
      <c r="B15" s="91" t="s">
        <v>64</v>
      </c>
      <c r="C15" s="108" t="s">
        <v>53</v>
      </c>
      <c r="D15" s="105" t="s">
        <v>27</v>
      </c>
      <c r="E15" s="109">
        <v>1265</v>
      </c>
      <c r="F15" s="94"/>
      <c r="G15" s="93">
        <f>'global 1'!G15</f>
        <v>0.75</v>
      </c>
      <c r="H15" s="77">
        <v>0.2651</v>
      </c>
      <c r="I15" s="92">
        <f t="shared" si="0"/>
        <v>0.95</v>
      </c>
      <c r="J15" s="50">
        <f t="shared" si="1"/>
        <v>1201.75</v>
      </c>
    </row>
    <row r="16" spans="1:10" ht="20.25" customHeight="1">
      <c r="A16" s="85"/>
      <c r="B16" s="91"/>
      <c r="C16" s="110" t="s">
        <v>20</v>
      </c>
      <c r="D16" s="111"/>
      <c r="E16" s="112"/>
      <c r="F16" s="94"/>
      <c r="G16" s="93"/>
      <c r="H16" s="77"/>
      <c r="I16" s="92"/>
      <c r="J16" s="65">
        <f>SUM(J13:J15)</f>
        <v>5014.13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>
        <v>572</v>
      </c>
      <c r="F17" s="93"/>
      <c r="G17" s="9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>
        <v>97.24</v>
      </c>
      <c r="F18" s="93"/>
      <c r="G18" s="93">
        <f>'global 1'!G18</f>
        <v>64.76</v>
      </c>
      <c r="H18" s="77">
        <v>0.2651</v>
      </c>
      <c r="I18" s="92">
        <f t="shared" si="0"/>
        <v>81.93</v>
      </c>
      <c r="J18" s="50">
        <f t="shared" si="1"/>
        <v>7966.8732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>
        <f>E18*1.55*30</f>
        <v>4521.66</v>
      </c>
      <c r="F19" s="93"/>
      <c r="G19" s="93">
        <f>'global 1'!G19</f>
        <v>0.34</v>
      </c>
      <c r="H19" s="77">
        <v>0.2651</v>
      </c>
      <c r="I19" s="92">
        <f t="shared" si="0"/>
        <v>0.43</v>
      </c>
      <c r="J19" s="50">
        <f t="shared" si="1"/>
        <v>1944.3138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>
        <v>74.36</v>
      </c>
      <c r="F20" s="94"/>
      <c r="G20" s="9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12080.5256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>
        <f>E20*1.55*30</f>
        <v>3457.74</v>
      </c>
      <c r="F21" s="94"/>
      <c r="G21" s="93">
        <f>'global 1'!G21</f>
        <v>0.34</v>
      </c>
      <c r="H21" s="77">
        <v>0.2651</v>
      </c>
      <c r="I21" s="92">
        <f t="shared" si="0"/>
        <v>0.43</v>
      </c>
      <c r="J21" s="50">
        <f t="shared" si="1"/>
        <v>1486.8282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>
        <v>572</v>
      </c>
      <c r="F22" s="116"/>
      <c r="G22" s="93">
        <f>'global 1'!G22</f>
        <v>2.69</v>
      </c>
      <c r="H22" s="77">
        <v>0.2651</v>
      </c>
      <c r="I22" s="92">
        <f t="shared" si="0"/>
        <v>3.4</v>
      </c>
      <c r="J22" s="50">
        <f t="shared" si="1"/>
        <v>1944.8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>
        <v>42.9</v>
      </c>
      <c r="F23" s="94"/>
      <c r="G23" s="9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9810.801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>
        <f>E23*30</f>
        <v>1287</v>
      </c>
      <c r="F24" s="94"/>
      <c r="G24" s="93">
        <f>'global 1'!G24</f>
        <v>0.34</v>
      </c>
      <c r="H24" s="77">
        <v>0.2651</v>
      </c>
      <c r="I24" s="92">
        <f t="shared" si="0"/>
        <v>0.43</v>
      </c>
      <c r="J24" s="50">
        <f>I24*E24</f>
        <v>553.41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>
        <v>364</v>
      </c>
      <c r="F25" s="94"/>
      <c r="G25" s="93">
        <f>'global 1'!G25</f>
        <v>1.14</v>
      </c>
      <c r="H25" s="77">
        <v>0.2651</v>
      </c>
      <c r="I25" s="92">
        <f t="shared" si="0"/>
        <v>1.44</v>
      </c>
      <c r="J25" s="50">
        <f>I25*E25</f>
        <v>524.16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>
        <v>27.3</v>
      </c>
      <c r="F26" s="94"/>
      <c r="G26" s="93">
        <f>'global 1'!G26</f>
        <v>180.77</v>
      </c>
      <c r="H26" s="77">
        <v>0.2651</v>
      </c>
      <c r="I26" s="92">
        <f t="shared" si="0"/>
        <v>228.69</v>
      </c>
      <c r="J26" s="50">
        <f>I26*E26</f>
        <v>6243.237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>
        <f>G26*30</f>
        <v>5423.1</v>
      </c>
      <c r="F27" s="94"/>
      <c r="G27" s="93">
        <f>'global 1'!G27</f>
        <v>0.34</v>
      </c>
      <c r="H27" s="77">
        <v>0.2651</v>
      </c>
      <c r="I27" s="92">
        <f t="shared" si="0"/>
        <v>0.43</v>
      </c>
      <c r="J27" s="50">
        <f>I27*E27</f>
        <v>2331.933</v>
      </c>
    </row>
    <row r="28" spans="1:10" ht="20.25" customHeight="1">
      <c r="A28" s="85"/>
      <c r="B28" s="91"/>
      <c r="C28" s="62" t="s">
        <v>20</v>
      </c>
      <c r="D28" s="119"/>
      <c r="E28" s="120"/>
      <c r="F28" s="94"/>
      <c r="G28" s="93"/>
      <c r="H28" s="77"/>
      <c r="I28" s="92"/>
      <c r="J28" s="65">
        <f>SUM(J18:J27)</f>
        <v>44886.8818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1265</v>
      </c>
      <c r="F29" s="93"/>
      <c r="G29" s="9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v>1265</v>
      </c>
      <c r="F30" s="93"/>
      <c r="G30" s="93">
        <f>'global 1'!G30</f>
        <v>1.14</v>
      </c>
      <c r="H30" s="77">
        <v>0.2651</v>
      </c>
      <c r="I30" s="92">
        <f t="shared" si="0"/>
        <v>1.44</v>
      </c>
      <c r="J30" s="50">
        <f t="shared" si="1"/>
        <v>1821.6</v>
      </c>
    </row>
    <row r="31" spans="1:10" ht="21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v>94.88</v>
      </c>
      <c r="F31" s="93"/>
      <c r="G31" s="93">
        <f>'global 1'!G31</f>
        <v>180.77</v>
      </c>
      <c r="H31" s="77">
        <v>0.2651</v>
      </c>
      <c r="I31" s="92">
        <f t="shared" si="0"/>
        <v>228.69</v>
      </c>
      <c r="J31" s="50">
        <f>I31*E31</f>
        <v>21698.1072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21">
        <f>E31*30</f>
        <v>2846.3999999999996</v>
      </c>
      <c r="F32" s="103"/>
      <c r="G32" s="93">
        <f>'global 1'!G32</f>
        <v>0.34</v>
      </c>
      <c r="H32" s="77">
        <v>0.2651</v>
      </c>
      <c r="I32" s="92">
        <f t="shared" si="0"/>
        <v>0.43</v>
      </c>
      <c r="J32" s="50">
        <f>I32*E32</f>
        <v>1223.9519999999998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805</v>
      </c>
      <c r="F33" s="94"/>
      <c r="G33" s="93">
        <f>'global 1'!G33</f>
        <v>1.14</v>
      </c>
      <c r="H33" s="77">
        <v>0.2651</v>
      </c>
      <c r="I33" s="92">
        <f t="shared" si="0"/>
        <v>1.44</v>
      </c>
      <c r="J33" s="50">
        <f>I33*E33</f>
        <v>1159.2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v>60.37</v>
      </c>
      <c r="F34" s="95"/>
      <c r="G34" s="93">
        <f>'global 1'!G34</f>
        <v>180.77</v>
      </c>
      <c r="H34" s="77">
        <v>0.2651</v>
      </c>
      <c r="I34" s="92">
        <f t="shared" si="0"/>
        <v>228.69</v>
      </c>
      <c r="J34" s="50">
        <f>I34*E34</f>
        <v>13806.0153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1811.1</v>
      </c>
      <c r="F35" s="95"/>
      <c r="G35" s="93">
        <f>'global 1'!G35</f>
        <v>0.34</v>
      </c>
      <c r="H35" s="77">
        <v>0.2651</v>
      </c>
      <c r="I35" s="92">
        <f t="shared" si="0"/>
        <v>0.43</v>
      </c>
      <c r="J35" s="50">
        <f>I35*E35</f>
        <v>778.7729999999999</v>
      </c>
    </row>
    <row r="36" spans="1:10" ht="32.25" customHeight="1">
      <c r="A36" s="72"/>
      <c r="B36" s="91"/>
      <c r="C36" s="118" t="s">
        <v>20</v>
      </c>
      <c r="D36" s="119"/>
      <c r="E36" s="120"/>
      <c r="F36" s="93"/>
      <c r="G36" s="93"/>
      <c r="H36" s="77"/>
      <c r="I36" s="92"/>
      <c r="J36" s="65">
        <f>SUM(J30:J35)</f>
        <v>40487.6475</v>
      </c>
    </row>
    <row r="37" spans="1:10" ht="31.5" customHeight="1">
      <c r="A37" s="58" t="s">
        <v>25</v>
      </c>
      <c r="B37" s="91"/>
      <c r="C37" s="112" t="s">
        <v>57</v>
      </c>
      <c r="D37" s="105"/>
      <c r="E37" s="105"/>
      <c r="F37" s="93"/>
      <c r="G37" s="93"/>
      <c r="H37" s="77"/>
      <c r="I37" s="92"/>
      <c r="J37" s="50"/>
    </row>
    <row r="38" spans="1:10" ht="30" customHeight="1">
      <c r="A38" s="70" t="s">
        <v>103</v>
      </c>
      <c r="B38" s="91" t="s">
        <v>157</v>
      </c>
      <c r="C38" s="108" t="s">
        <v>158</v>
      </c>
      <c r="D38" s="105" t="s">
        <v>68</v>
      </c>
      <c r="E38" s="122">
        <v>37.2</v>
      </c>
      <c r="F38" s="94"/>
      <c r="G38" s="93">
        <f>'global 1'!G38</f>
        <v>7.45</v>
      </c>
      <c r="H38" s="77">
        <v>0.2651</v>
      </c>
      <c r="I38" s="92">
        <f t="shared" si="0"/>
        <v>9.42</v>
      </c>
      <c r="J38" s="50">
        <f t="shared" si="1"/>
        <v>350.42400000000004</v>
      </c>
    </row>
    <row r="39" spans="1:10" ht="37.5" customHeight="1">
      <c r="A39" s="70" t="s">
        <v>104</v>
      </c>
      <c r="B39" s="91" t="s">
        <v>159</v>
      </c>
      <c r="C39" s="108" t="s">
        <v>160</v>
      </c>
      <c r="D39" s="109" t="s">
        <v>68</v>
      </c>
      <c r="E39" s="122">
        <v>31.6</v>
      </c>
      <c r="F39" s="93"/>
      <c r="G39" s="93">
        <f>'global 1'!G39</f>
        <v>8.22</v>
      </c>
      <c r="H39" s="77">
        <v>0.2651</v>
      </c>
      <c r="I39" s="92">
        <f t="shared" si="0"/>
        <v>10.4</v>
      </c>
      <c r="J39" s="50">
        <f t="shared" si="1"/>
        <v>328.64000000000004</v>
      </c>
    </row>
    <row r="40" spans="1:10" ht="37.5" customHeight="1">
      <c r="A40" s="70" t="s">
        <v>105</v>
      </c>
      <c r="B40" s="91" t="s">
        <v>66</v>
      </c>
      <c r="C40" s="104" t="s">
        <v>58</v>
      </c>
      <c r="D40" s="109" t="s">
        <v>26</v>
      </c>
      <c r="E40" s="122">
        <v>2</v>
      </c>
      <c r="F40" s="93"/>
      <c r="G40" s="93">
        <f>'global 1'!G40</f>
        <v>842.2</v>
      </c>
      <c r="H40" s="77">
        <v>0.2651</v>
      </c>
      <c r="I40" s="92">
        <f t="shared" si="0"/>
        <v>1065.47</v>
      </c>
      <c r="J40" s="50">
        <f t="shared" si="1"/>
        <v>2130.94</v>
      </c>
    </row>
    <row r="41" spans="1:10" ht="37.5" customHeight="1">
      <c r="A41" s="70" t="s">
        <v>106</v>
      </c>
      <c r="B41" s="91" t="s">
        <v>124</v>
      </c>
      <c r="C41" s="91" t="s">
        <v>59</v>
      </c>
      <c r="D41" s="91" t="s">
        <v>49</v>
      </c>
      <c r="E41" s="109">
        <v>1</v>
      </c>
      <c r="F41" s="93"/>
      <c r="G41" s="93">
        <f>'global 1'!G41</f>
        <v>461.59</v>
      </c>
      <c r="H41" s="77">
        <v>0.2651</v>
      </c>
      <c r="I41" s="92">
        <f t="shared" si="0"/>
        <v>583.96</v>
      </c>
      <c r="J41" s="50">
        <f t="shared" si="1"/>
        <v>583.96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>
        <v>31</v>
      </c>
      <c r="F42" s="93"/>
      <c r="G42" s="93">
        <f>'global 1'!G42</f>
        <v>23.7</v>
      </c>
      <c r="H42" s="77">
        <v>0.2651</v>
      </c>
      <c r="I42" s="92">
        <f t="shared" si="0"/>
        <v>29.98</v>
      </c>
      <c r="J42" s="50">
        <f t="shared" si="1"/>
        <v>929.38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>
        <v>31</v>
      </c>
      <c r="F43" s="93"/>
      <c r="G43" s="93">
        <f>'global 1'!G43</f>
        <v>14.74</v>
      </c>
      <c r="H43" s="77">
        <v>0.2651</v>
      </c>
      <c r="I43" s="92">
        <f t="shared" si="0"/>
        <v>18.65</v>
      </c>
      <c r="J43" s="50">
        <f>I43*E43</f>
        <v>578.15</v>
      </c>
    </row>
    <row r="44" spans="1:10" ht="37.5" customHeight="1">
      <c r="A44" s="70"/>
      <c r="B44" s="91"/>
      <c r="C44" s="112" t="s">
        <v>20</v>
      </c>
      <c r="D44" s="105"/>
      <c r="E44" s="123"/>
      <c r="F44" s="93"/>
      <c r="G44" s="93"/>
      <c r="H44" s="77"/>
      <c r="I44" s="92"/>
      <c r="J44" s="65">
        <f>SUM(J38:J43)</f>
        <v>4901.494</v>
      </c>
    </row>
    <row r="45" spans="1:10" ht="37.5" customHeight="1">
      <c r="A45" s="58" t="s">
        <v>28</v>
      </c>
      <c r="B45" s="91"/>
      <c r="C45" s="112" t="s">
        <v>61</v>
      </c>
      <c r="D45" s="105"/>
      <c r="E45" s="123"/>
      <c r="F45" s="93"/>
      <c r="G45" s="93"/>
      <c r="H45" s="77"/>
      <c r="I45" s="92"/>
      <c r="J45" s="50"/>
    </row>
    <row r="46" spans="1:10" ht="37.5" customHeight="1">
      <c r="A46" s="71" t="s">
        <v>109</v>
      </c>
      <c r="B46" s="91" t="s">
        <v>67</v>
      </c>
      <c r="C46" s="108" t="s">
        <v>62</v>
      </c>
      <c r="D46" s="109" t="s">
        <v>27</v>
      </c>
      <c r="E46" s="106">
        <v>54.6</v>
      </c>
      <c r="F46" s="93"/>
      <c r="G46" s="93">
        <f>'global 1'!G46</f>
        <v>13.97</v>
      </c>
      <c r="H46" s="77">
        <v>0.2651</v>
      </c>
      <c r="I46" s="92">
        <f t="shared" si="0"/>
        <v>17.67</v>
      </c>
      <c r="J46" s="50">
        <f t="shared" si="1"/>
        <v>964.7820000000002</v>
      </c>
    </row>
    <row r="47" spans="1:10" ht="37.5" customHeight="1">
      <c r="A47" s="71" t="s">
        <v>110</v>
      </c>
      <c r="B47" s="91" t="s">
        <v>67</v>
      </c>
      <c r="C47" s="108" t="s">
        <v>63</v>
      </c>
      <c r="D47" s="109" t="s">
        <v>27</v>
      </c>
      <c r="E47" s="106">
        <v>28.2</v>
      </c>
      <c r="F47" s="93"/>
      <c r="G47" s="93">
        <f>'global 1'!G47</f>
        <v>13.97</v>
      </c>
      <c r="H47" s="77">
        <v>0.2651</v>
      </c>
      <c r="I47" s="92">
        <f t="shared" si="0"/>
        <v>17.67</v>
      </c>
      <c r="J47" s="50">
        <f t="shared" si="1"/>
        <v>498.29400000000004</v>
      </c>
    </row>
    <row r="48" spans="1:10" ht="27.75" customHeight="1">
      <c r="A48" s="71" t="s">
        <v>111</v>
      </c>
      <c r="B48" s="91" t="s">
        <v>169</v>
      </c>
      <c r="C48" s="108" t="s">
        <v>170</v>
      </c>
      <c r="D48" s="109" t="s">
        <v>19</v>
      </c>
      <c r="E48" s="106">
        <v>0.6</v>
      </c>
      <c r="F48" s="93"/>
      <c r="G48" s="93">
        <f>'global 1'!G48</f>
        <v>143.72</v>
      </c>
      <c r="H48" s="77">
        <v>0.2651</v>
      </c>
      <c r="I48" s="92">
        <f t="shared" si="0"/>
        <v>181.82</v>
      </c>
      <c r="J48" s="50">
        <f t="shared" si="1"/>
        <v>109.092</v>
      </c>
    </row>
    <row r="49" spans="1:10" ht="35.25" customHeight="1">
      <c r="A49" s="71" t="s">
        <v>112</v>
      </c>
      <c r="B49" s="91" t="s">
        <v>169</v>
      </c>
      <c r="C49" s="108" t="s">
        <v>177</v>
      </c>
      <c r="D49" s="109" t="s">
        <v>19</v>
      </c>
      <c r="E49" s="106">
        <v>1</v>
      </c>
      <c r="F49" s="93"/>
      <c r="G49" s="93">
        <f>'global 1'!G49</f>
        <v>143.72</v>
      </c>
      <c r="H49" s="77">
        <v>0.2651</v>
      </c>
      <c r="I49" s="92">
        <f t="shared" si="0"/>
        <v>181.82</v>
      </c>
      <c r="J49" s="50">
        <f t="shared" si="1"/>
        <v>181.82</v>
      </c>
    </row>
    <row r="50" spans="1:10" ht="35.25" customHeight="1">
      <c r="A50" s="71" t="s">
        <v>129</v>
      </c>
      <c r="B50" s="91" t="s">
        <v>127</v>
      </c>
      <c r="C50" s="91" t="s">
        <v>126</v>
      </c>
      <c r="D50" s="91" t="s">
        <v>49</v>
      </c>
      <c r="E50" s="124">
        <v>3</v>
      </c>
      <c r="F50" s="93"/>
      <c r="G50" s="93">
        <f>'global 1'!G50</f>
        <v>195.82</v>
      </c>
      <c r="H50" s="77">
        <v>0.2651</v>
      </c>
      <c r="I50" s="92">
        <f t="shared" si="0"/>
        <v>247.73</v>
      </c>
      <c r="J50" s="50">
        <f t="shared" si="1"/>
        <v>743.1899999999999</v>
      </c>
    </row>
    <row r="51" spans="1:10" ht="24.75" customHeight="1">
      <c r="A51" s="71" t="s">
        <v>113</v>
      </c>
      <c r="B51" s="91" t="s">
        <v>168</v>
      </c>
      <c r="C51" s="108" t="s">
        <v>199</v>
      </c>
      <c r="D51" s="91" t="s">
        <v>18</v>
      </c>
      <c r="E51" s="106">
        <v>30</v>
      </c>
      <c r="F51" s="125"/>
      <c r="G51" s="93">
        <f>'global 1'!G51</f>
        <v>46.66</v>
      </c>
      <c r="H51" s="77">
        <v>0.2651</v>
      </c>
      <c r="I51" s="92">
        <f t="shared" si="0"/>
        <v>59.03</v>
      </c>
      <c r="J51" s="50">
        <f t="shared" si="1"/>
        <v>1770.9</v>
      </c>
    </row>
    <row r="52" spans="1:10" ht="20.25" customHeight="1">
      <c r="A52" s="71" t="s">
        <v>114</v>
      </c>
      <c r="B52" s="91" t="s">
        <v>161</v>
      </c>
      <c r="C52" s="108" t="s">
        <v>162</v>
      </c>
      <c r="D52" s="109" t="s">
        <v>18</v>
      </c>
      <c r="E52" s="106">
        <v>108</v>
      </c>
      <c r="F52" s="94"/>
      <c r="G52" s="93">
        <f>'global 1'!G52</f>
        <v>29.26</v>
      </c>
      <c r="H52" s="77">
        <v>0.2651</v>
      </c>
      <c r="I52" s="92">
        <f t="shared" si="0"/>
        <v>37.02</v>
      </c>
      <c r="J52" s="50">
        <f t="shared" si="1"/>
        <v>3998.1600000000003</v>
      </c>
    </row>
    <row r="53" spans="1:10" ht="17.25" customHeight="1">
      <c r="A53" s="71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92">
        <f t="shared" si="0"/>
        <v>456.42</v>
      </c>
      <c r="J53" s="50">
        <f t="shared" si="1"/>
        <v>1369.26</v>
      </c>
    </row>
    <row r="54" spans="1:10" ht="19.5" customHeight="1">
      <c r="A54" s="86"/>
      <c r="B54" s="102"/>
      <c r="C54" s="127" t="s">
        <v>20</v>
      </c>
      <c r="D54" s="128"/>
      <c r="E54" s="129"/>
      <c r="F54" s="125"/>
      <c r="G54" s="93"/>
      <c r="H54" s="77"/>
      <c r="I54" s="92"/>
      <c r="J54" s="65">
        <f>SUM(J46:J53)</f>
        <v>9635.498000000001</v>
      </c>
    </row>
    <row r="55" spans="1:10" ht="35.2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412</v>
      </c>
      <c r="F55" s="106"/>
      <c r="G55" s="93">
        <f>'global 1'!G55</f>
        <v>0</v>
      </c>
      <c r="H55" s="77"/>
      <c r="I55" s="92"/>
      <c r="J55" s="50"/>
    </row>
    <row r="56" spans="1:10" ht="19.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329.6</v>
      </c>
      <c r="F56" s="106"/>
      <c r="G56" s="93">
        <f>'global 1'!G56</f>
        <v>39.98</v>
      </c>
      <c r="H56" s="77">
        <v>0.2651</v>
      </c>
      <c r="I56" s="92">
        <f t="shared" si="0"/>
        <v>50.58</v>
      </c>
      <c r="J56" s="50">
        <f>I56*E56</f>
        <v>16671.168</v>
      </c>
    </row>
    <row r="57" spans="1:10" ht="39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41.2</v>
      </c>
      <c r="F57" s="106"/>
      <c r="G57" s="93">
        <f>'global 1'!G57</f>
        <v>49.4</v>
      </c>
      <c r="H57" s="77">
        <v>0.2651</v>
      </c>
      <c r="I57" s="92">
        <f t="shared" si="0"/>
        <v>62.5</v>
      </c>
      <c r="J57" s="50">
        <f>I57*E57</f>
        <v>2575</v>
      </c>
    </row>
    <row r="58" spans="1:10" ht="34.5" customHeight="1">
      <c r="A58" s="86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41.2</v>
      </c>
      <c r="F58" s="106"/>
      <c r="G58" s="93">
        <f>'global 1'!G58</f>
        <v>49.4</v>
      </c>
      <c r="H58" s="77">
        <v>0.2651</v>
      </c>
      <c r="I58" s="92">
        <f t="shared" si="0"/>
        <v>62.5</v>
      </c>
      <c r="J58" s="50">
        <f>I58*E58</f>
        <v>2575</v>
      </c>
    </row>
    <row r="59" spans="1:10" ht="20.25" customHeight="1">
      <c r="A59" s="88"/>
      <c r="B59" s="87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21821.168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126746.81930000002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210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60:I60"/>
    <mergeCell ref="F10:F11"/>
    <mergeCell ref="A68:J71"/>
    <mergeCell ref="A76:J76"/>
    <mergeCell ref="A73:J74"/>
    <mergeCell ref="A62:B65"/>
    <mergeCell ref="C62:D63"/>
    <mergeCell ref="C64:D65"/>
    <mergeCell ref="E62:J65"/>
    <mergeCell ref="A10:A11"/>
    <mergeCell ref="C59:I59"/>
    <mergeCell ref="B10:B11"/>
    <mergeCell ref="I10:I11"/>
    <mergeCell ref="A5:B6"/>
    <mergeCell ref="C5:H6"/>
    <mergeCell ref="C7:J7"/>
    <mergeCell ref="A7:B7"/>
    <mergeCell ref="H10:H11"/>
    <mergeCell ref="A3:H4"/>
    <mergeCell ref="G10:G11"/>
    <mergeCell ref="J1:J2"/>
    <mergeCell ref="C10:C11"/>
    <mergeCell ref="E10:E11"/>
    <mergeCell ref="J10:J11"/>
    <mergeCell ref="A2:H2"/>
    <mergeCell ref="A1:H1"/>
    <mergeCell ref="A8:J8"/>
    <mergeCell ref="D10:D11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46">
      <selection activeCell="A62" sqref="A62:B65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1.14062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0.421875" style="0" customWidth="1"/>
    <col min="9" max="9" width="13.14062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27" customHeight="1">
      <c r="A2" s="153" t="s">
        <v>142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7.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135</v>
      </c>
    </row>
    <row r="5" spans="1:10" ht="14.25" customHeight="1">
      <c r="A5" s="145" t="s">
        <v>6</v>
      </c>
      <c r="B5" s="146"/>
      <c r="C5" s="168" t="s">
        <v>73</v>
      </c>
      <c r="D5" s="168"/>
      <c r="E5" s="168"/>
      <c r="F5" s="168"/>
      <c r="G5" s="168"/>
      <c r="H5" s="169"/>
      <c r="I5" s="13"/>
      <c r="J5" s="4" t="s">
        <v>12</v>
      </c>
    </row>
    <row r="6" spans="1:10" ht="11.25" customHeight="1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74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70" t="s">
        <v>88</v>
      </c>
      <c r="B13" s="91" t="s">
        <v>148</v>
      </c>
      <c r="C13" s="104" t="s">
        <v>51</v>
      </c>
      <c r="D13" s="105" t="s">
        <v>24</v>
      </c>
      <c r="E13" s="106"/>
      <c r="F13" s="23"/>
      <c r="G13" s="2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0</v>
      </c>
    </row>
    <row r="14" spans="1:10" ht="20.25" customHeight="1">
      <c r="A14" s="70" t="s">
        <v>89</v>
      </c>
      <c r="B14" s="91" t="s">
        <v>119</v>
      </c>
      <c r="C14" s="104" t="s">
        <v>52</v>
      </c>
      <c r="D14" s="105" t="s">
        <v>19</v>
      </c>
      <c r="E14" s="106"/>
      <c r="F14" s="79"/>
      <c r="G14" s="23">
        <f>'global 1'!G14</f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0</v>
      </c>
    </row>
    <row r="15" spans="1:10" ht="18.75" customHeight="1">
      <c r="A15" s="70" t="s">
        <v>90</v>
      </c>
      <c r="B15" s="91" t="s">
        <v>64</v>
      </c>
      <c r="C15" s="108" t="s">
        <v>53</v>
      </c>
      <c r="D15" s="105" t="s">
        <v>27</v>
      </c>
      <c r="E15" s="109">
        <v>2288</v>
      </c>
      <c r="F15" s="79"/>
      <c r="G15" s="23">
        <f>'global 1'!G15</f>
        <v>0.75</v>
      </c>
      <c r="H15" s="77">
        <v>0.2651</v>
      </c>
      <c r="I15" s="92">
        <f t="shared" si="0"/>
        <v>0.95</v>
      </c>
      <c r="J15" s="50">
        <f t="shared" si="1"/>
        <v>2173.6</v>
      </c>
    </row>
    <row r="16" spans="1:10" ht="20.25" customHeight="1">
      <c r="A16" s="85"/>
      <c r="B16" s="91"/>
      <c r="C16" s="110" t="s">
        <v>20</v>
      </c>
      <c r="D16" s="111"/>
      <c r="E16" s="112"/>
      <c r="F16" s="79"/>
      <c r="G16" s="23"/>
      <c r="H16" s="77"/>
      <c r="I16" s="92"/>
      <c r="J16" s="65">
        <f>SUM(J13:J15)</f>
        <v>2173.6</v>
      </c>
    </row>
    <row r="17" spans="1:10" ht="18" customHeight="1">
      <c r="A17" s="58" t="s">
        <v>21</v>
      </c>
      <c r="B17" s="91"/>
      <c r="C17" s="54" t="s">
        <v>54</v>
      </c>
      <c r="D17" s="105" t="s">
        <v>19</v>
      </c>
      <c r="E17" s="114"/>
      <c r="F17" s="23"/>
      <c r="G17" s="2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23"/>
      <c r="G18" s="23">
        <f>'global 1'!G18</f>
        <v>64.76</v>
      </c>
      <c r="H18" s="77">
        <v>0.2651</v>
      </c>
      <c r="I18" s="92">
        <f t="shared" si="0"/>
        <v>81.93</v>
      </c>
      <c r="J18" s="50">
        <f t="shared" si="1"/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23"/>
      <c r="G19" s="23">
        <f>'global 1'!G19</f>
        <v>0.34</v>
      </c>
      <c r="H19" s="77">
        <v>0.2651</v>
      </c>
      <c r="I19" s="92">
        <f t="shared" si="0"/>
        <v>0.43</v>
      </c>
      <c r="J19" s="50">
        <f t="shared" si="1"/>
        <v>0</v>
      </c>
    </row>
    <row r="20" spans="1:10" ht="18.75" customHeight="1">
      <c r="A20" s="71"/>
      <c r="B20" s="91" t="s">
        <v>189</v>
      </c>
      <c r="C20" s="70" t="s">
        <v>190</v>
      </c>
      <c r="D20" s="91" t="s">
        <v>24</v>
      </c>
      <c r="E20" s="115"/>
      <c r="F20" s="79"/>
      <c r="G20" s="2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03"/>
      <c r="F21" s="79"/>
      <c r="G21" s="23">
        <f>'global 1'!G21</f>
        <v>0.34</v>
      </c>
      <c r="H21" s="77">
        <v>0.2651</v>
      </c>
      <c r="I21" s="92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82"/>
      <c r="G22" s="23">
        <f>'global 1'!G22</f>
        <v>2.69</v>
      </c>
      <c r="H22" s="77">
        <v>0.2651</v>
      </c>
      <c r="I22" s="92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79"/>
      <c r="G23" s="2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79"/>
      <c r="G24" s="23">
        <f>'global 1'!G24</f>
        <v>0.34</v>
      </c>
      <c r="H24" s="77">
        <v>0.2651</v>
      </c>
      <c r="I24" s="92">
        <f t="shared" si="0"/>
        <v>0.43</v>
      </c>
      <c r="J24" s="50">
        <f>I24*E24</f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79"/>
      <c r="G25" s="23">
        <f>'global 1'!G25</f>
        <v>1.14</v>
      </c>
      <c r="H25" s="77">
        <v>0.2651</v>
      </c>
      <c r="I25" s="92">
        <f t="shared" si="0"/>
        <v>1.44</v>
      </c>
      <c r="J25" s="50">
        <f>I25*E25</f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79"/>
      <c r="G26" s="23">
        <f>'global 1'!G26</f>
        <v>180.77</v>
      </c>
      <c r="H26" s="77">
        <v>0.2651</v>
      </c>
      <c r="I26" s="92">
        <f t="shared" si="0"/>
        <v>228.69</v>
      </c>
      <c r="J26" s="50">
        <f>I26*E26</f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79"/>
      <c r="G27" s="23">
        <f>'global 1'!G27</f>
        <v>0.34</v>
      </c>
      <c r="H27" s="77">
        <v>0.2651</v>
      </c>
      <c r="I27" s="92">
        <f t="shared" si="0"/>
        <v>0.43</v>
      </c>
      <c r="J27" s="50">
        <f>I27*E27</f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79"/>
      <c r="G28" s="23"/>
      <c r="H28" s="77"/>
      <c r="I28" s="92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2288</v>
      </c>
      <c r="F29" s="23"/>
      <c r="G29" s="2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v>2288</v>
      </c>
      <c r="F30" s="23"/>
      <c r="G30" s="23">
        <f>'global 1'!G30</f>
        <v>1.14</v>
      </c>
      <c r="H30" s="77">
        <v>0.2651</v>
      </c>
      <c r="I30" s="92">
        <f t="shared" si="0"/>
        <v>1.44</v>
      </c>
      <c r="J30" s="50">
        <f t="shared" si="1"/>
        <v>3294.72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E30*0.03*2.5</f>
        <v>171.6</v>
      </c>
      <c r="F31" s="23"/>
      <c r="G31" s="23">
        <f>'global 1'!G31</f>
        <v>180.77</v>
      </c>
      <c r="H31" s="77">
        <v>0.2651</v>
      </c>
      <c r="I31" s="92">
        <f t="shared" si="0"/>
        <v>228.69</v>
      </c>
      <c r="J31" s="50">
        <f t="shared" si="1"/>
        <v>39243.204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5148</v>
      </c>
      <c r="F32" s="23"/>
      <c r="G32" s="23">
        <f>'global 1'!G32</f>
        <v>0.34</v>
      </c>
      <c r="H32" s="77">
        <v>0.2651</v>
      </c>
      <c r="I32" s="92">
        <f t="shared" si="0"/>
        <v>0.43</v>
      </c>
      <c r="J32" s="50">
        <f>I32*E32</f>
        <v>2213.64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1456</v>
      </c>
      <c r="F33" s="79"/>
      <c r="G33" s="23">
        <f>'global 1'!G33</f>
        <v>1.14</v>
      </c>
      <c r="H33" s="77">
        <v>0.2651</v>
      </c>
      <c r="I33" s="92">
        <f t="shared" si="0"/>
        <v>1.44</v>
      </c>
      <c r="J33" s="50">
        <f>I33*E33</f>
        <v>2096.64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f>E33*0.03*2.5</f>
        <v>109.2</v>
      </c>
      <c r="F34" s="63"/>
      <c r="G34" s="23">
        <f>'global 1'!G34</f>
        <v>180.77</v>
      </c>
      <c r="H34" s="77">
        <v>0.2651</v>
      </c>
      <c r="I34" s="92">
        <f t="shared" si="0"/>
        <v>228.69</v>
      </c>
      <c r="J34" s="50">
        <f>I34*E34</f>
        <v>24972.948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3276</v>
      </c>
      <c r="F35" s="63"/>
      <c r="G35" s="23">
        <f>'global 1'!G35</f>
        <v>0.34</v>
      </c>
      <c r="H35" s="77">
        <v>0.2651</v>
      </c>
      <c r="I35" s="92">
        <f t="shared" si="0"/>
        <v>0.43</v>
      </c>
      <c r="J35" s="50">
        <f>I35*E35</f>
        <v>1408.68</v>
      </c>
    </row>
    <row r="36" spans="1:10" ht="32.25" customHeight="1">
      <c r="A36" s="72"/>
      <c r="B36" s="91"/>
      <c r="C36" s="118" t="s">
        <v>20</v>
      </c>
      <c r="D36" s="119"/>
      <c r="E36" s="120"/>
      <c r="F36" s="23"/>
      <c r="G36" s="23"/>
      <c r="H36" s="77"/>
      <c r="I36" s="92"/>
      <c r="J36" s="65">
        <f>SUM(J30:J35)</f>
        <v>73229.832</v>
      </c>
    </row>
    <row r="37" spans="1:10" ht="23.25" customHeight="1">
      <c r="A37" s="58" t="s">
        <v>25</v>
      </c>
      <c r="B37" s="91"/>
      <c r="C37" s="112" t="s">
        <v>57</v>
      </c>
      <c r="D37" s="105"/>
      <c r="E37" s="105"/>
      <c r="F37" s="23"/>
      <c r="G37" s="23"/>
      <c r="H37" s="77"/>
      <c r="I37" s="92"/>
      <c r="J37" s="50"/>
    </row>
    <row r="38" spans="1:10" ht="24" customHeight="1">
      <c r="A38" s="70" t="s">
        <v>103</v>
      </c>
      <c r="B38" s="91" t="s">
        <v>157</v>
      </c>
      <c r="C38" s="108" t="s">
        <v>158</v>
      </c>
      <c r="D38" s="105" t="s">
        <v>68</v>
      </c>
      <c r="E38" s="122"/>
      <c r="F38" s="79"/>
      <c r="G38" s="23">
        <f>'global 1'!G38</f>
        <v>7.45</v>
      </c>
      <c r="H38" s="77">
        <v>0.2651</v>
      </c>
      <c r="I38" s="92">
        <f t="shared" si="0"/>
        <v>9.42</v>
      </c>
      <c r="J38" s="50">
        <f t="shared" si="1"/>
        <v>0</v>
      </c>
    </row>
    <row r="39" spans="1:10" ht="29.25" customHeight="1">
      <c r="A39" s="70" t="s">
        <v>104</v>
      </c>
      <c r="B39" s="91" t="s">
        <v>159</v>
      </c>
      <c r="C39" s="108" t="s">
        <v>160</v>
      </c>
      <c r="D39" s="109" t="s">
        <v>68</v>
      </c>
      <c r="E39" s="122"/>
      <c r="F39" s="23"/>
      <c r="G39" s="23">
        <f>'global 1'!G39</f>
        <v>8.22</v>
      </c>
      <c r="H39" s="77">
        <v>0.2651</v>
      </c>
      <c r="I39" s="92">
        <f t="shared" si="0"/>
        <v>10.4</v>
      </c>
      <c r="J39" s="50">
        <f t="shared" si="1"/>
        <v>0</v>
      </c>
    </row>
    <row r="40" spans="1:10" ht="27.75" customHeight="1">
      <c r="A40" s="70" t="s">
        <v>105</v>
      </c>
      <c r="B40" s="91" t="s">
        <v>66</v>
      </c>
      <c r="C40" s="104" t="s">
        <v>58</v>
      </c>
      <c r="D40" s="109" t="s">
        <v>26</v>
      </c>
      <c r="E40" s="122"/>
      <c r="F40" s="23"/>
      <c r="G40" s="23">
        <f>'global 1'!G40</f>
        <v>842.2</v>
      </c>
      <c r="H40" s="77">
        <v>0.2651</v>
      </c>
      <c r="I40" s="92">
        <f t="shared" si="0"/>
        <v>1065.47</v>
      </c>
      <c r="J40" s="50">
        <f t="shared" si="1"/>
        <v>0</v>
      </c>
    </row>
    <row r="41" spans="1:10" ht="25.5" customHeight="1">
      <c r="A41" s="70" t="s">
        <v>106</v>
      </c>
      <c r="B41" s="91" t="s">
        <v>124</v>
      </c>
      <c r="C41" s="91" t="s">
        <v>59</v>
      </c>
      <c r="D41" s="91" t="s">
        <v>49</v>
      </c>
      <c r="E41" s="109"/>
      <c r="F41" s="23"/>
      <c r="G41" s="23">
        <f>'global 1'!G41</f>
        <v>461.59</v>
      </c>
      <c r="H41" s="77">
        <v>0.2651</v>
      </c>
      <c r="I41" s="92">
        <f t="shared" si="0"/>
        <v>583.96</v>
      </c>
      <c r="J41" s="50">
        <f t="shared" si="1"/>
        <v>0</v>
      </c>
    </row>
    <row r="42" spans="1:10" ht="27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/>
      <c r="F42" s="23"/>
      <c r="G42" s="23">
        <f>'global 1'!G42</f>
        <v>23.7</v>
      </c>
      <c r="H42" s="77">
        <v>0.2651</v>
      </c>
      <c r="I42" s="92">
        <f t="shared" si="0"/>
        <v>29.98</v>
      </c>
      <c r="J42" s="50">
        <f t="shared" si="1"/>
        <v>0</v>
      </c>
    </row>
    <row r="43" spans="1:10" ht="27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/>
      <c r="F43" s="23"/>
      <c r="G43" s="23">
        <f>'global 1'!G43</f>
        <v>14.74</v>
      </c>
      <c r="H43" s="77">
        <v>0.2651</v>
      </c>
      <c r="I43" s="92">
        <f t="shared" si="0"/>
        <v>18.65</v>
      </c>
      <c r="J43" s="50">
        <f>I43*E43</f>
        <v>0</v>
      </c>
    </row>
    <row r="44" spans="1:10" ht="24" customHeight="1">
      <c r="A44" s="70"/>
      <c r="B44" s="91"/>
      <c r="C44" s="112" t="s">
        <v>20</v>
      </c>
      <c r="D44" s="105"/>
      <c r="E44" s="123"/>
      <c r="F44" s="23"/>
      <c r="G44" s="23"/>
      <c r="H44" s="77"/>
      <c r="I44" s="92"/>
      <c r="J44" s="65">
        <f>SUM(J38:J43)</f>
        <v>0</v>
      </c>
    </row>
    <row r="45" spans="1:10" ht="26.25" customHeight="1">
      <c r="A45" s="58" t="s">
        <v>28</v>
      </c>
      <c r="B45" s="91"/>
      <c r="C45" s="112" t="s">
        <v>61</v>
      </c>
      <c r="D45" s="105"/>
      <c r="E45" s="123"/>
      <c r="F45" s="23"/>
      <c r="G45" s="23"/>
      <c r="H45" s="77"/>
      <c r="I45" s="92"/>
      <c r="J45" s="50"/>
    </row>
    <row r="46" spans="1:10" ht="32.25" customHeight="1">
      <c r="A46" s="71" t="s">
        <v>109</v>
      </c>
      <c r="B46" s="91" t="s">
        <v>67</v>
      </c>
      <c r="C46" s="108" t="s">
        <v>62</v>
      </c>
      <c r="D46" s="109" t="s">
        <v>27</v>
      </c>
      <c r="E46" s="106">
        <v>72.8</v>
      </c>
      <c r="F46" s="23"/>
      <c r="G46" s="23">
        <f>'global 1'!G46</f>
        <v>13.97</v>
      </c>
      <c r="H46" s="77">
        <v>0.2651</v>
      </c>
      <c r="I46" s="92">
        <f t="shared" si="0"/>
        <v>17.67</v>
      </c>
      <c r="J46" s="50">
        <f t="shared" si="1"/>
        <v>1286.376</v>
      </c>
    </row>
    <row r="47" spans="1:10" ht="31.5" customHeight="1">
      <c r="A47" s="71" t="s">
        <v>110</v>
      </c>
      <c r="B47" s="91" t="s">
        <v>67</v>
      </c>
      <c r="C47" s="108" t="s">
        <v>63</v>
      </c>
      <c r="D47" s="109" t="s">
        <v>27</v>
      </c>
      <c r="E47" s="106">
        <v>37.6</v>
      </c>
      <c r="F47" s="23"/>
      <c r="G47" s="23">
        <f>'global 1'!G47</f>
        <v>13.97</v>
      </c>
      <c r="H47" s="77">
        <v>0.2651</v>
      </c>
      <c r="I47" s="92">
        <f t="shared" si="0"/>
        <v>17.67</v>
      </c>
      <c r="J47" s="50">
        <f t="shared" si="1"/>
        <v>664.392</v>
      </c>
    </row>
    <row r="48" spans="1:10" ht="27.75" customHeight="1">
      <c r="A48" s="71" t="s">
        <v>111</v>
      </c>
      <c r="B48" s="91" t="s">
        <v>169</v>
      </c>
      <c r="C48" s="108" t="s">
        <v>178</v>
      </c>
      <c r="D48" s="109" t="s">
        <v>19</v>
      </c>
      <c r="E48" s="106">
        <v>0.3</v>
      </c>
      <c r="F48" s="23"/>
      <c r="G48" s="23">
        <f>'global 1'!G48</f>
        <v>143.72</v>
      </c>
      <c r="H48" s="77">
        <v>0.2651</v>
      </c>
      <c r="I48" s="92">
        <f t="shared" si="0"/>
        <v>181.82</v>
      </c>
      <c r="J48" s="50">
        <f t="shared" si="1"/>
        <v>54.546</v>
      </c>
    </row>
    <row r="49" spans="1:10" ht="27" customHeight="1">
      <c r="A49" s="71" t="s">
        <v>112</v>
      </c>
      <c r="B49" s="91" t="s">
        <v>169</v>
      </c>
      <c r="C49" s="108" t="s">
        <v>177</v>
      </c>
      <c r="D49" s="109" t="s">
        <v>19</v>
      </c>
      <c r="E49" s="106">
        <v>1</v>
      </c>
      <c r="F49" s="23"/>
      <c r="G49" s="23">
        <f>'global 1'!G49</f>
        <v>143.72</v>
      </c>
      <c r="H49" s="77">
        <v>0.2651</v>
      </c>
      <c r="I49" s="92">
        <f t="shared" si="0"/>
        <v>181.82</v>
      </c>
      <c r="J49" s="50">
        <f t="shared" si="1"/>
        <v>181.82</v>
      </c>
    </row>
    <row r="50" spans="1:10" ht="26.25" customHeight="1">
      <c r="A50" s="71" t="s">
        <v>129</v>
      </c>
      <c r="B50" s="91" t="s">
        <v>127</v>
      </c>
      <c r="C50" s="91" t="s">
        <v>126</v>
      </c>
      <c r="D50" s="91" t="s">
        <v>49</v>
      </c>
      <c r="E50" s="124">
        <v>4</v>
      </c>
      <c r="F50" s="23"/>
      <c r="G50" s="23">
        <f>'global 1'!G50</f>
        <v>195.82</v>
      </c>
      <c r="H50" s="77">
        <v>0.2651</v>
      </c>
      <c r="I50" s="92">
        <f t="shared" si="0"/>
        <v>247.73</v>
      </c>
      <c r="J50" s="50">
        <f t="shared" si="1"/>
        <v>990.92</v>
      </c>
    </row>
    <row r="51" spans="1:10" ht="24.75" customHeight="1">
      <c r="A51" s="71" t="s">
        <v>113</v>
      </c>
      <c r="B51" s="91" t="s">
        <v>168</v>
      </c>
      <c r="C51" s="108" t="s">
        <v>200</v>
      </c>
      <c r="D51" s="91" t="s">
        <v>18</v>
      </c>
      <c r="E51" s="106">
        <v>30</v>
      </c>
      <c r="F51" s="83"/>
      <c r="G51" s="23">
        <f>'global 1'!G51</f>
        <v>46.66</v>
      </c>
      <c r="H51" s="77">
        <v>0.2651</v>
      </c>
      <c r="I51" s="92">
        <f t="shared" si="0"/>
        <v>59.03</v>
      </c>
      <c r="J51" s="50">
        <f t="shared" si="1"/>
        <v>1770.9</v>
      </c>
    </row>
    <row r="52" spans="1:10" ht="20.25" customHeight="1">
      <c r="A52" s="71" t="s">
        <v>114</v>
      </c>
      <c r="B52" s="91" t="s">
        <v>161</v>
      </c>
      <c r="C52" s="108" t="s">
        <v>162</v>
      </c>
      <c r="D52" s="109" t="s">
        <v>18</v>
      </c>
      <c r="E52" s="106"/>
      <c r="F52" s="79"/>
      <c r="G52" s="23">
        <f>'global 1'!G52</f>
        <v>29.26</v>
      </c>
      <c r="H52" s="77">
        <v>0.2651</v>
      </c>
      <c r="I52" s="92">
        <f t="shared" si="0"/>
        <v>37.02</v>
      </c>
      <c r="J52" s="50">
        <f t="shared" si="1"/>
        <v>0</v>
      </c>
    </row>
    <row r="53" spans="1:10" ht="17.25" customHeight="1">
      <c r="A53" s="71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79"/>
      <c r="G53" s="23">
        <f>'global 1'!G53</f>
        <v>360.78</v>
      </c>
      <c r="H53" s="77">
        <v>0.2651</v>
      </c>
      <c r="I53" s="92">
        <f t="shared" si="0"/>
        <v>456.42</v>
      </c>
      <c r="J53" s="50">
        <f t="shared" si="1"/>
        <v>1369.26</v>
      </c>
    </row>
    <row r="54" spans="1:10" ht="19.5" customHeight="1">
      <c r="A54" s="86"/>
      <c r="B54" s="102"/>
      <c r="C54" s="127" t="s">
        <v>20</v>
      </c>
      <c r="D54" s="128"/>
      <c r="E54" s="129"/>
      <c r="F54" s="83"/>
      <c r="G54" s="23"/>
      <c r="H54" s="77"/>
      <c r="I54" s="92"/>
      <c r="J54" s="65">
        <f>SUM(J46:J53)</f>
        <v>6318.214</v>
      </c>
    </row>
    <row r="55" spans="1:10" ht="37.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832</v>
      </c>
      <c r="F55" s="61"/>
      <c r="G55" s="23"/>
      <c r="H55" s="77"/>
      <c r="I55" s="92"/>
      <c r="J55" s="50"/>
    </row>
    <row r="56" spans="1:10" ht="19.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665.6</v>
      </c>
      <c r="F56" s="61"/>
      <c r="G56" s="23">
        <f>'global 1'!G56</f>
        <v>39.98</v>
      </c>
      <c r="H56" s="77">
        <v>0.2651</v>
      </c>
      <c r="I56" s="92">
        <f t="shared" si="0"/>
        <v>50.58</v>
      </c>
      <c r="J56" s="50">
        <f>I56*E56</f>
        <v>33666.048</v>
      </c>
    </row>
    <row r="57" spans="1:10" ht="27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83.2</v>
      </c>
      <c r="F57" s="61"/>
      <c r="G57" s="23">
        <f>'global 1'!G57</f>
        <v>49.4</v>
      </c>
      <c r="H57" s="77">
        <v>0.2651</v>
      </c>
      <c r="I57" s="92">
        <f t="shared" si="0"/>
        <v>62.5</v>
      </c>
      <c r="J57" s="50">
        <f>I57*E57</f>
        <v>5200</v>
      </c>
    </row>
    <row r="58" spans="1:10" ht="29.25" customHeight="1">
      <c r="A58" s="24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83.2</v>
      </c>
      <c r="F58" s="59"/>
      <c r="G58" s="23">
        <f>'global 1'!G58</f>
        <v>49.4</v>
      </c>
      <c r="H58" s="77">
        <v>0.2651</v>
      </c>
      <c r="I58" s="92">
        <f t="shared" si="0"/>
        <v>62.5</v>
      </c>
      <c r="J58" s="50">
        <f>I58*E58</f>
        <v>5200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44066.048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125787.69400000002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3:H4"/>
    <mergeCell ref="B10:B11"/>
    <mergeCell ref="F10:F11"/>
    <mergeCell ref="A10:A11"/>
    <mergeCell ref="A8:J8"/>
    <mergeCell ref="D10:D11"/>
    <mergeCell ref="C59:I59"/>
    <mergeCell ref="H10:H11"/>
    <mergeCell ref="C5:H6"/>
    <mergeCell ref="I10:I11"/>
    <mergeCell ref="J1:J2"/>
    <mergeCell ref="C10:C11"/>
    <mergeCell ref="E10:E11"/>
    <mergeCell ref="J10:J11"/>
    <mergeCell ref="A2:H2"/>
    <mergeCell ref="G10:G11"/>
    <mergeCell ref="C7:J7"/>
    <mergeCell ref="A7:B7"/>
    <mergeCell ref="A1:H1"/>
    <mergeCell ref="A5:B6"/>
    <mergeCell ref="A60:I60"/>
    <mergeCell ref="A68:J71"/>
    <mergeCell ref="A76:J76"/>
    <mergeCell ref="A73:J74"/>
    <mergeCell ref="A62:B65"/>
    <mergeCell ref="C62:D63"/>
    <mergeCell ref="C64:D65"/>
    <mergeCell ref="E62:J65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0" r:id="rId2"/>
  <rowBreaks count="1" manualBreakCount="1">
    <brk id="3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49">
      <selection activeCell="A62" sqref="A62:B65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0.574218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9.7109375" style="0" customWidth="1"/>
    <col min="9" max="9" width="13.2812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142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136</v>
      </c>
    </row>
    <row r="5" spans="1:10" ht="14.25" customHeight="1">
      <c r="A5" s="145" t="s">
        <v>6</v>
      </c>
      <c r="B5" s="146"/>
      <c r="C5" s="168" t="s">
        <v>80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81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70" t="s">
        <v>88</v>
      </c>
      <c r="B13" s="91" t="s">
        <v>148</v>
      </c>
      <c r="C13" s="104" t="s">
        <v>51</v>
      </c>
      <c r="D13" s="105" t="s">
        <v>24</v>
      </c>
      <c r="E13" s="106"/>
      <c r="F13" s="93"/>
      <c r="G13" s="9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0</v>
      </c>
    </row>
    <row r="14" spans="1:10" ht="20.25" customHeight="1">
      <c r="A14" s="70" t="s">
        <v>89</v>
      </c>
      <c r="B14" s="91" t="s">
        <v>119</v>
      </c>
      <c r="C14" s="104" t="s">
        <v>52</v>
      </c>
      <c r="D14" s="105" t="s">
        <v>19</v>
      </c>
      <c r="E14" s="106"/>
      <c r="F14" s="94"/>
      <c r="G14" s="93">
        <f>'global 1'!G14</f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0</v>
      </c>
    </row>
    <row r="15" spans="1:10" ht="18.75" customHeight="1">
      <c r="A15" s="70" t="s">
        <v>90</v>
      </c>
      <c r="B15" s="91" t="s">
        <v>64</v>
      </c>
      <c r="C15" s="108" t="s">
        <v>53</v>
      </c>
      <c r="D15" s="105" t="s">
        <v>27</v>
      </c>
      <c r="E15" s="109">
        <v>3487</v>
      </c>
      <c r="F15" s="94"/>
      <c r="G15" s="93">
        <f>'global 1'!G15</f>
        <v>0.75</v>
      </c>
      <c r="H15" s="77">
        <v>0.2651</v>
      </c>
      <c r="I15" s="92">
        <f t="shared" si="0"/>
        <v>0.95</v>
      </c>
      <c r="J15" s="50">
        <f t="shared" si="1"/>
        <v>3312.6499999999996</v>
      </c>
    </row>
    <row r="16" spans="1:10" ht="20.25" customHeight="1">
      <c r="A16" s="85"/>
      <c r="B16" s="91"/>
      <c r="C16" s="110" t="s">
        <v>20</v>
      </c>
      <c r="D16" s="111"/>
      <c r="E16" s="112"/>
      <c r="F16" s="94"/>
      <c r="G16" s="93"/>
      <c r="H16" s="77"/>
      <c r="I16" s="92"/>
      <c r="J16" s="65">
        <f>SUM(J13:J15)</f>
        <v>3312.6499999999996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92">
        <f t="shared" si="0"/>
        <v>81.93</v>
      </c>
      <c r="J18" s="50">
        <f t="shared" si="1"/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92">
        <f t="shared" si="0"/>
        <v>0.43</v>
      </c>
      <c r="J19" s="50">
        <f t="shared" si="1"/>
        <v>0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/>
      <c r="F20" s="94"/>
      <c r="G20" s="9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/>
      <c r="F21" s="94"/>
      <c r="G21" s="93">
        <f>'global 1'!G21</f>
        <v>0.34</v>
      </c>
      <c r="H21" s="77">
        <v>0.2651</v>
      </c>
      <c r="I21" s="92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116"/>
      <c r="G22" s="93">
        <f>'global 1'!G22</f>
        <v>2.69</v>
      </c>
      <c r="H22" s="77">
        <v>0.2651</v>
      </c>
      <c r="I22" s="92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94"/>
      <c r="G23" s="9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94"/>
      <c r="G24" s="93">
        <f>'global 1'!G24</f>
        <v>0.34</v>
      </c>
      <c r="H24" s="77">
        <v>0.2651</v>
      </c>
      <c r="I24" s="92">
        <f t="shared" si="0"/>
        <v>0.43</v>
      </c>
      <c r="J24" s="50">
        <f>I24*E24</f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94"/>
      <c r="G25" s="93">
        <f>'global 1'!G25</f>
        <v>1.14</v>
      </c>
      <c r="H25" s="77">
        <v>0.2651</v>
      </c>
      <c r="I25" s="92">
        <f t="shared" si="0"/>
        <v>1.44</v>
      </c>
      <c r="J25" s="50">
        <f>I25*E25</f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94"/>
      <c r="G26" s="93">
        <f>'global 1'!G26</f>
        <v>180.77</v>
      </c>
      <c r="H26" s="77">
        <v>0.2651</v>
      </c>
      <c r="I26" s="92">
        <f t="shared" si="0"/>
        <v>228.69</v>
      </c>
      <c r="J26" s="50">
        <f>I26*E26</f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94"/>
      <c r="G27" s="93">
        <f>'global 1'!G27</f>
        <v>0.34</v>
      </c>
      <c r="H27" s="77">
        <v>0.2651</v>
      </c>
      <c r="I27" s="92">
        <f t="shared" si="0"/>
        <v>0.43</v>
      </c>
      <c r="J27" s="50">
        <f>I27*E27</f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94"/>
      <c r="G28" s="93"/>
      <c r="H28" s="77"/>
      <c r="I28" s="92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3487</v>
      </c>
      <c r="F29" s="93"/>
      <c r="G29" s="9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f>E29</f>
        <v>3487</v>
      </c>
      <c r="F30" s="93"/>
      <c r="G30" s="93">
        <f>'global 1'!G30</f>
        <v>1.14</v>
      </c>
      <c r="H30" s="77">
        <v>0.2651</v>
      </c>
      <c r="I30" s="92">
        <f t="shared" si="0"/>
        <v>1.44</v>
      </c>
      <c r="J30" s="50">
        <f t="shared" si="1"/>
        <v>5021.28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E30*0.03*2.5</f>
        <v>261.525</v>
      </c>
      <c r="F31" s="93"/>
      <c r="G31" s="93">
        <f>'global 1'!G31</f>
        <v>180.77</v>
      </c>
      <c r="H31" s="77">
        <v>0.2651</v>
      </c>
      <c r="I31" s="92">
        <f t="shared" si="0"/>
        <v>228.69</v>
      </c>
      <c r="J31" s="50">
        <f t="shared" si="1"/>
        <v>59808.15224999999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7845.749999999999</v>
      </c>
      <c r="F32" s="93"/>
      <c r="G32" s="93">
        <f>'global 1'!G32</f>
        <v>0.34</v>
      </c>
      <c r="H32" s="77">
        <v>0.2651</v>
      </c>
      <c r="I32" s="92">
        <f t="shared" si="0"/>
        <v>0.43</v>
      </c>
      <c r="J32" s="50">
        <f>I32*E32</f>
        <v>3373.6724999999997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2219</v>
      </c>
      <c r="F33" s="94"/>
      <c r="G33" s="93">
        <f>'global 1'!G33</f>
        <v>1.14</v>
      </c>
      <c r="H33" s="77">
        <v>0.2651</v>
      </c>
      <c r="I33" s="92">
        <f t="shared" si="0"/>
        <v>1.44</v>
      </c>
      <c r="J33" s="50">
        <f>I33*E33</f>
        <v>3195.3599999999997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f>E33*0.03*2.5</f>
        <v>166.42499999999998</v>
      </c>
      <c r="F34" s="95"/>
      <c r="G34" s="93">
        <f>'global 1'!G34</f>
        <v>180.77</v>
      </c>
      <c r="H34" s="77">
        <v>0.2651</v>
      </c>
      <c r="I34" s="92">
        <f t="shared" si="0"/>
        <v>228.69</v>
      </c>
      <c r="J34" s="50">
        <f>I34*E34</f>
        <v>38059.73325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4992.749999999999</v>
      </c>
      <c r="F35" s="95"/>
      <c r="G35" s="93">
        <f>'global 1'!G35</f>
        <v>0.34</v>
      </c>
      <c r="H35" s="77">
        <v>0.2651</v>
      </c>
      <c r="I35" s="92">
        <f t="shared" si="0"/>
        <v>0.43</v>
      </c>
      <c r="J35" s="50">
        <f>I35*E35</f>
        <v>2146.8824999999997</v>
      </c>
    </row>
    <row r="36" spans="1:10" ht="32.25" customHeight="1">
      <c r="A36" s="72"/>
      <c r="B36" s="91"/>
      <c r="C36" s="118" t="s">
        <v>20</v>
      </c>
      <c r="D36" s="119"/>
      <c r="E36" s="120"/>
      <c r="F36" s="93"/>
      <c r="G36" s="93"/>
      <c r="H36" s="77"/>
      <c r="I36" s="92"/>
      <c r="J36" s="65">
        <f>SUM(J30:J35)</f>
        <v>111605.08049999998</v>
      </c>
    </row>
    <row r="37" spans="1:10" ht="31.5" customHeight="1">
      <c r="A37" s="58" t="s">
        <v>25</v>
      </c>
      <c r="B37" s="91"/>
      <c r="C37" s="112" t="s">
        <v>57</v>
      </c>
      <c r="D37" s="105"/>
      <c r="E37" s="105"/>
      <c r="F37" s="93"/>
      <c r="G37" s="93"/>
      <c r="H37" s="77"/>
      <c r="I37" s="92"/>
      <c r="J37" s="50"/>
    </row>
    <row r="38" spans="1:10" ht="30" customHeight="1">
      <c r="A38" s="70" t="s">
        <v>103</v>
      </c>
      <c r="B38" s="91" t="s">
        <v>157</v>
      </c>
      <c r="C38" s="108" t="s">
        <v>158</v>
      </c>
      <c r="D38" s="105" t="s">
        <v>68</v>
      </c>
      <c r="E38" s="122">
        <v>18</v>
      </c>
      <c r="F38" s="94"/>
      <c r="G38" s="93">
        <f>'global 1'!G38</f>
        <v>7.45</v>
      </c>
      <c r="H38" s="77">
        <v>0.2651</v>
      </c>
      <c r="I38" s="92">
        <f t="shared" si="0"/>
        <v>9.42</v>
      </c>
      <c r="J38" s="50">
        <f t="shared" si="1"/>
        <v>169.56</v>
      </c>
    </row>
    <row r="39" spans="1:10" ht="37.5" customHeight="1">
      <c r="A39" s="70" t="s">
        <v>104</v>
      </c>
      <c r="B39" s="91" t="s">
        <v>159</v>
      </c>
      <c r="C39" s="108" t="s">
        <v>160</v>
      </c>
      <c r="D39" s="109" t="s">
        <v>68</v>
      </c>
      <c r="E39" s="122">
        <v>15.3</v>
      </c>
      <c r="F39" s="93"/>
      <c r="G39" s="93">
        <f>'global 1'!G39</f>
        <v>8.22</v>
      </c>
      <c r="H39" s="77">
        <v>0.2651</v>
      </c>
      <c r="I39" s="92">
        <f t="shared" si="0"/>
        <v>10.4</v>
      </c>
      <c r="J39" s="50">
        <f t="shared" si="1"/>
        <v>159.12</v>
      </c>
    </row>
    <row r="40" spans="1:10" ht="37.5" customHeight="1">
      <c r="A40" s="70" t="s">
        <v>105</v>
      </c>
      <c r="B40" s="91" t="s">
        <v>66</v>
      </c>
      <c r="C40" s="104" t="s">
        <v>58</v>
      </c>
      <c r="D40" s="109" t="s">
        <v>26</v>
      </c>
      <c r="E40" s="122">
        <v>2</v>
      </c>
      <c r="F40" s="93"/>
      <c r="G40" s="93">
        <f>'global 1'!G40</f>
        <v>842.2</v>
      </c>
      <c r="H40" s="77">
        <v>0.2651</v>
      </c>
      <c r="I40" s="92">
        <f t="shared" si="0"/>
        <v>1065.47</v>
      </c>
      <c r="J40" s="50">
        <f t="shared" si="1"/>
        <v>2130.94</v>
      </c>
    </row>
    <row r="41" spans="1:10" ht="37.5" customHeight="1">
      <c r="A41" s="70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92">
        <f t="shared" si="0"/>
        <v>583.96</v>
      </c>
      <c r="J41" s="50">
        <f t="shared" si="1"/>
        <v>0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>
        <v>15</v>
      </c>
      <c r="F42" s="93"/>
      <c r="G42" s="93">
        <f>'global 1'!G42</f>
        <v>23.7</v>
      </c>
      <c r="H42" s="77">
        <v>0.2651</v>
      </c>
      <c r="I42" s="92">
        <f t="shared" si="0"/>
        <v>29.98</v>
      </c>
      <c r="J42" s="50">
        <f t="shared" si="1"/>
        <v>449.7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>
        <v>15</v>
      </c>
      <c r="F43" s="93"/>
      <c r="G43" s="93">
        <f>'global 1'!G43</f>
        <v>14.74</v>
      </c>
      <c r="H43" s="77">
        <v>0.2651</v>
      </c>
      <c r="I43" s="92">
        <f t="shared" si="0"/>
        <v>18.65</v>
      </c>
      <c r="J43" s="50">
        <f>I43*E43</f>
        <v>279.75</v>
      </c>
    </row>
    <row r="44" spans="1:10" ht="37.5" customHeight="1">
      <c r="A44" s="70"/>
      <c r="B44" s="91"/>
      <c r="C44" s="112" t="s">
        <v>20</v>
      </c>
      <c r="D44" s="105"/>
      <c r="E44" s="123"/>
      <c r="F44" s="93"/>
      <c r="G44" s="93"/>
      <c r="H44" s="77"/>
      <c r="I44" s="92"/>
      <c r="J44" s="65">
        <f>SUM(J38:J43)</f>
        <v>3189.0699999999997</v>
      </c>
    </row>
    <row r="45" spans="1:10" ht="37.5" customHeight="1">
      <c r="A45" s="58" t="s">
        <v>28</v>
      </c>
      <c r="B45" s="91"/>
      <c r="C45" s="112" t="s">
        <v>61</v>
      </c>
      <c r="D45" s="105"/>
      <c r="E45" s="123"/>
      <c r="F45" s="93"/>
      <c r="G45" s="93"/>
      <c r="H45" s="77"/>
      <c r="I45" s="92"/>
      <c r="J45" s="50"/>
    </row>
    <row r="46" spans="1:10" ht="37.5" customHeight="1">
      <c r="A46" s="71" t="s">
        <v>109</v>
      </c>
      <c r="B46" s="91" t="s">
        <v>67</v>
      </c>
      <c r="C46" s="108" t="s">
        <v>62</v>
      </c>
      <c r="D46" s="109" t="s">
        <v>27</v>
      </c>
      <c r="E46" s="106">
        <v>109.2</v>
      </c>
      <c r="F46" s="93"/>
      <c r="G46" s="93">
        <f>'global 1'!G46</f>
        <v>13.97</v>
      </c>
      <c r="H46" s="77">
        <v>0.2651</v>
      </c>
      <c r="I46" s="92">
        <f t="shared" si="0"/>
        <v>17.67</v>
      </c>
      <c r="J46" s="50">
        <f t="shared" si="1"/>
        <v>1929.5640000000003</v>
      </c>
    </row>
    <row r="47" spans="1:10" ht="37.5" customHeight="1">
      <c r="A47" s="71" t="s">
        <v>110</v>
      </c>
      <c r="B47" s="91" t="s">
        <v>67</v>
      </c>
      <c r="C47" s="108" t="s">
        <v>63</v>
      </c>
      <c r="D47" s="109" t="s">
        <v>27</v>
      </c>
      <c r="E47" s="106">
        <v>56.4</v>
      </c>
      <c r="F47" s="93"/>
      <c r="G47" s="93">
        <f>'global 1'!G47</f>
        <v>13.97</v>
      </c>
      <c r="H47" s="77">
        <v>0.2651</v>
      </c>
      <c r="I47" s="92">
        <f t="shared" si="0"/>
        <v>17.67</v>
      </c>
      <c r="J47" s="50">
        <f t="shared" si="1"/>
        <v>996.5880000000001</v>
      </c>
    </row>
    <row r="48" spans="1:10" ht="27.75" customHeight="1">
      <c r="A48" s="71" t="s">
        <v>111</v>
      </c>
      <c r="B48" s="91" t="s">
        <v>169</v>
      </c>
      <c r="C48" s="108" t="s">
        <v>179</v>
      </c>
      <c r="D48" s="109" t="s">
        <v>19</v>
      </c>
      <c r="E48" s="106"/>
      <c r="F48" s="93"/>
      <c r="G48" s="93">
        <f>'global 1'!G48</f>
        <v>143.72</v>
      </c>
      <c r="H48" s="77">
        <v>0.2651</v>
      </c>
      <c r="I48" s="92">
        <f t="shared" si="0"/>
        <v>181.82</v>
      </c>
      <c r="J48" s="50">
        <f t="shared" si="1"/>
        <v>0</v>
      </c>
    </row>
    <row r="49" spans="1:10" ht="35.25" customHeight="1">
      <c r="A49" s="71" t="s">
        <v>112</v>
      </c>
      <c r="B49" s="91" t="s">
        <v>169</v>
      </c>
      <c r="C49" s="108" t="s">
        <v>180</v>
      </c>
      <c r="D49" s="109" t="s">
        <v>19</v>
      </c>
      <c r="E49" s="106">
        <v>1.4</v>
      </c>
      <c r="F49" s="93"/>
      <c r="G49" s="93">
        <f>'global 1'!G49</f>
        <v>143.72</v>
      </c>
      <c r="H49" s="77">
        <v>0.2651</v>
      </c>
      <c r="I49" s="92">
        <f t="shared" si="0"/>
        <v>181.82</v>
      </c>
      <c r="J49" s="50">
        <f t="shared" si="1"/>
        <v>254.54799999999997</v>
      </c>
    </row>
    <row r="50" spans="1:10" ht="35.25" customHeight="1">
      <c r="A50" s="71" t="s">
        <v>129</v>
      </c>
      <c r="B50" s="91" t="s">
        <v>127</v>
      </c>
      <c r="C50" s="91" t="s">
        <v>126</v>
      </c>
      <c r="D50" s="91" t="s">
        <v>49</v>
      </c>
      <c r="E50" s="124">
        <v>4</v>
      </c>
      <c r="F50" s="93"/>
      <c r="G50" s="93">
        <f>'global 1'!G50</f>
        <v>195.82</v>
      </c>
      <c r="H50" s="77">
        <v>0.2651</v>
      </c>
      <c r="I50" s="92">
        <f t="shared" si="0"/>
        <v>247.73</v>
      </c>
      <c r="J50" s="50">
        <f t="shared" si="1"/>
        <v>990.92</v>
      </c>
    </row>
    <row r="51" spans="1:10" ht="24.75" customHeight="1">
      <c r="A51" s="71" t="s">
        <v>113</v>
      </c>
      <c r="B51" s="91" t="s">
        <v>168</v>
      </c>
      <c r="C51" s="108" t="s">
        <v>201</v>
      </c>
      <c r="D51" s="91" t="s">
        <v>18</v>
      </c>
      <c r="E51" s="106">
        <v>33</v>
      </c>
      <c r="F51" s="125"/>
      <c r="G51" s="93">
        <f>'global 1'!G51</f>
        <v>46.66</v>
      </c>
      <c r="H51" s="77">
        <v>0.2651</v>
      </c>
      <c r="I51" s="92">
        <f t="shared" si="0"/>
        <v>59.03</v>
      </c>
      <c r="J51" s="50">
        <f t="shared" si="1"/>
        <v>1947.99</v>
      </c>
    </row>
    <row r="52" spans="1:10" ht="20.25" customHeight="1">
      <c r="A52" s="71" t="s">
        <v>114</v>
      </c>
      <c r="B52" s="91" t="s">
        <v>161</v>
      </c>
      <c r="C52" s="108" t="s">
        <v>162</v>
      </c>
      <c r="D52" s="109" t="s">
        <v>18</v>
      </c>
      <c r="E52" s="106"/>
      <c r="F52" s="94"/>
      <c r="G52" s="93">
        <f>'global 1'!G52</f>
        <v>29.26</v>
      </c>
      <c r="H52" s="77">
        <v>0.2651</v>
      </c>
      <c r="I52" s="92">
        <f t="shared" si="0"/>
        <v>37.02</v>
      </c>
      <c r="J52" s="50">
        <f t="shared" si="1"/>
        <v>0</v>
      </c>
    </row>
    <row r="53" spans="1:10" ht="17.25" customHeight="1">
      <c r="A53" s="71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92">
        <f t="shared" si="0"/>
        <v>456.42</v>
      </c>
      <c r="J53" s="50">
        <f t="shared" si="1"/>
        <v>1369.26</v>
      </c>
    </row>
    <row r="54" spans="1:10" ht="19.5" customHeight="1">
      <c r="A54" s="86"/>
      <c r="B54" s="102"/>
      <c r="C54" s="127" t="s">
        <v>20</v>
      </c>
      <c r="D54" s="128"/>
      <c r="E54" s="129"/>
      <c r="F54" s="125"/>
      <c r="G54" s="93"/>
      <c r="H54" s="77"/>
      <c r="I54" s="92"/>
      <c r="J54" s="65">
        <f>SUM(J46:J53)</f>
        <v>7488.87</v>
      </c>
    </row>
    <row r="55" spans="1:10" ht="46.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1200</v>
      </c>
      <c r="F55" s="106"/>
      <c r="G55" s="93"/>
      <c r="H55" s="77"/>
      <c r="I55" s="92"/>
      <c r="J55" s="50"/>
    </row>
    <row r="56" spans="1:10" ht="19.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960</v>
      </c>
      <c r="F56" s="106"/>
      <c r="G56" s="93">
        <f>'global 1'!G56</f>
        <v>39.98</v>
      </c>
      <c r="H56" s="77">
        <v>0.2651</v>
      </c>
      <c r="I56" s="92">
        <f t="shared" si="0"/>
        <v>50.58</v>
      </c>
      <c r="J56" s="50">
        <f>I56*E56</f>
        <v>48556.799999999996</v>
      </c>
    </row>
    <row r="57" spans="1:10" ht="33.75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120</v>
      </c>
      <c r="F57" s="106"/>
      <c r="G57" s="93">
        <f>'global 1'!G57</f>
        <v>49.4</v>
      </c>
      <c r="H57" s="77">
        <v>0.2651</v>
      </c>
      <c r="I57" s="92">
        <f t="shared" si="0"/>
        <v>62.5</v>
      </c>
      <c r="J57" s="50">
        <f>I57*E57</f>
        <v>7500</v>
      </c>
    </row>
    <row r="58" spans="1:10" ht="31.5" customHeight="1">
      <c r="A58" s="86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120</v>
      </c>
      <c r="F58" s="106"/>
      <c r="G58" s="93">
        <f>'global 1'!G58</f>
        <v>49.4</v>
      </c>
      <c r="H58" s="77">
        <v>0.2651</v>
      </c>
      <c r="I58" s="92">
        <f t="shared" si="0"/>
        <v>62.5</v>
      </c>
      <c r="J58" s="50">
        <f>I58*E58</f>
        <v>7500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63556.799999999996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189152.47049999997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J1:J2"/>
    <mergeCell ref="C10:C11"/>
    <mergeCell ref="E10:E11"/>
    <mergeCell ref="J10:J11"/>
    <mergeCell ref="A2:H2"/>
    <mergeCell ref="A1:H1"/>
    <mergeCell ref="A8:J8"/>
    <mergeCell ref="D10:D11"/>
    <mergeCell ref="A5:B6"/>
    <mergeCell ref="C5:H6"/>
    <mergeCell ref="C7:J7"/>
    <mergeCell ref="A7:B7"/>
    <mergeCell ref="H10:H11"/>
    <mergeCell ref="A3:H4"/>
    <mergeCell ref="G10:G11"/>
    <mergeCell ref="F10:F11"/>
    <mergeCell ref="A10:A11"/>
    <mergeCell ref="B10:B11"/>
    <mergeCell ref="I10:I11"/>
    <mergeCell ref="A60:I60"/>
    <mergeCell ref="C59:I59"/>
    <mergeCell ref="A68:J71"/>
    <mergeCell ref="A76:J76"/>
    <mergeCell ref="A73:J74"/>
    <mergeCell ref="A62:B65"/>
    <mergeCell ref="C62:D63"/>
    <mergeCell ref="C64:D65"/>
    <mergeCell ref="E62:J65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view="pageBreakPreview" zoomScale="90" zoomScaleNormal="90" zoomScaleSheetLayoutView="90" workbookViewId="0" topLeftCell="A55">
      <selection activeCell="A66" sqref="A66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0.574218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0.140625" style="0" customWidth="1"/>
    <col min="9" max="9" width="13.140625" style="27" customWidth="1"/>
    <col min="10" max="10" width="16.00390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142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137</v>
      </c>
    </row>
    <row r="5" spans="1:10" ht="14.25" customHeight="1">
      <c r="A5" s="145" t="s">
        <v>6</v>
      </c>
      <c r="B5" s="146"/>
      <c r="C5" s="168" t="s">
        <v>71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75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70" t="s">
        <v>88</v>
      </c>
      <c r="B13" s="91" t="s">
        <v>148</v>
      </c>
      <c r="C13" s="104" t="s">
        <v>51</v>
      </c>
      <c r="D13" s="105" t="s">
        <v>24</v>
      </c>
      <c r="E13" s="106"/>
      <c r="F13" s="93"/>
      <c r="G13" s="9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0</v>
      </c>
    </row>
    <row r="14" spans="1:10" ht="20.25" customHeight="1">
      <c r="A14" s="70" t="s">
        <v>89</v>
      </c>
      <c r="B14" s="91" t="s">
        <v>119</v>
      </c>
      <c r="C14" s="104" t="s">
        <v>52</v>
      </c>
      <c r="D14" s="105" t="s">
        <v>19</v>
      </c>
      <c r="E14" s="106"/>
      <c r="F14" s="132"/>
      <c r="G14" s="93">
        <f>'global 1'!G14</f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0</v>
      </c>
    </row>
    <row r="15" spans="1:10" ht="18.75" customHeight="1">
      <c r="A15" s="70" t="s">
        <v>90</v>
      </c>
      <c r="B15" s="91" t="s">
        <v>64</v>
      </c>
      <c r="C15" s="108" t="s">
        <v>53</v>
      </c>
      <c r="D15" s="105" t="s">
        <v>27</v>
      </c>
      <c r="E15" s="109">
        <v>1144</v>
      </c>
      <c r="F15" s="132"/>
      <c r="G15" s="93">
        <f>'global 1'!G15</f>
        <v>0.75</v>
      </c>
      <c r="H15" s="77">
        <v>0.2651</v>
      </c>
      <c r="I15" s="92">
        <f t="shared" si="0"/>
        <v>0.95</v>
      </c>
      <c r="J15" s="50">
        <f t="shared" si="1"/>
        <v>1086.8</v>
      </c>
    </row>
    <row r="16" spans="1:10" ht="20.25" customHeight="1">
      <c r="A16" s="85"/>
      <c r="B16" s="91"/>
      <c r="C16" s="110" t="s">
        <v>20</v>
      </c>
      <c r="D16" s="111"/>
      <c r="E16" s="112"/>
      <c r="F16" s="132"/>
      <c r="G16" s="93"/>
      <c r="H16" s="77"/>
      <c r="I16" s="92"/>
      <c r="J16" s="65">
        <f>SUM(J13:J15)</f>
        <v>1086.8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92">
        <f t="shared" si="0"/>
        <v>81.93</v>
      </c>
      <c r="J18" s="50">
        <f t="shared" si="1"/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92">
        <f t="shared" si="0"/>
        <v>0.43</v>
      </c>
      <c r="J19" s="50">
        <f t="shared" si="1"/>
        <v>0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/>
      <c r="F20" s="132"/>
      <c r="G20" s="9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/>
      <c r="F21" s="132"/>
      <c r="G21" s="93">
        <f>'global 1'!G21</f>
        <v>0.34</v>
      </c>
      <c r="H21" s="77">
        <v>0.2651</v>
      </c>
      <c r="I21" s="92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133"/>
      <c r="G22" s="93">
        <f>'global 1'!G22</f>
        <v>2.69</v>
      </c>
      <c r="H22" s="77">
        <v>0.2651</v>
      </c>
      <c r="I22" s="92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132"/>
      <c r="G23" s="9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132"/>
      <c r="G24" s="93">
        <f>'global 1'!G24</f>
        <v>0.34</v>
      </c>
      <c r="H24" s="77">
        <v>0.2651</v>
      </c>
      <c r="I24" s="92">
        <f t="shared" si="0"/>
        <v>0.43</v>
      </c>
      <c r="J24" s="50">
        <f>I24*E24</f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132"/>
      <c r="G25" s="93">
        <f>'global 1'!G25</f>
        <v>1.14</v>
      </c>
      <c r="H25" s="77">
        <v>0.2651</v>
      </c>
      <c r="I25" s="92">
        <f t="shared" si="0"/>
        <v>1.44</v>
      </c>
      <c r="J25" s="50">
        <f t="shared" si="1"/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132"/>
      <c r="G26" s="93">
        <f>'global 1'!G26</f>
        <v>180.77</v>
      </c>
      <c r="H26" s="77">
        <v>0.2651</v>
      </c>
      <c r="I26" s="92">
        <f t="shared" si="0"/>
        <v>228.69</v>
      </c>
      <c r="J26" s="50">
        <f t="shared" si="1"/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132"/>
      <c r="G27" s="93">
        <f>'global 1'!G27</f>
        <v>0.34</v>
      </c>
      <c r="H27" s="77">
        <v>0.2651</v>
      </c>
      <c r="I27" s="92">
        <f t="shared" si="0"/>
        <v>0.43</v>
      </c>
      <c r="J27" s="50">
        <f>I27*E27</f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132"/>
      <c r="G28" s="93"/>
      <c r="H28" s="77"/>
      <c r="I28" s="92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1144</v>
      </c>
      <c r="F29" s="93"/>
      <c r="G29" s="9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f>E29</f>
        <v>1144</v>
      </c>
      <c r="F30" s="93"/>
      <c r="G30" s="93">
        <f>'global 1'!G30</f>
        <v>1.14</v>
      </c>
      <c r="H30" s="77">
        <v>0.2651</v>
      </c>
      <c r="I30" s="92">
        <f t="shared" si="0"/>
        <v>1.44</v>
      </c>
      <c r="J30" s="50">
        <f t="shared" si="1"/>
        <v>1647.36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E30*0.03*2.5</f>
        <v>85.8</v>
      </c>
      <c r="F31" s="93"/>
      <c r="G31" s="93">
        <f>'global 1'!G31</f>
        <v>180.77</v>
      </c>
      <c r="H31" s="77">
        <v>0.2651</v>
      </c>
      <c r="I31" s="92">
        <f t="shared" si="0"/>
        <v>228.69</v>
      </c>
      <c r="J31" s="50">
        <f t="shared" si="1"/>
        <v>19621.602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2574</v>
      </c>
      <c r="F32" s="93"/>
      <c r="G32" s="93">
        <f>'global 1'!G32</f>
        <v>0.34</v>
      </c>
      <c r="H32" s="77">
        <v>0.2651</v>
      </c>
      <c r="I32" s="92">
        <f t="shared" si="0"/>
        <v>0.43</v>
      </c>
      <c r="J32" s="50">
        <f>I32*E32</f>
        <v>1106.82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728</v>
      </c>
      <c r="F33" s="132"/>
      <c r="G33" s="93">
        <f>'global 1'!G33</f>
        <v>1.14</v>
      </c>
      <c r="H33" s="77">
        <v>0.2651</v>
      </c>
      <c r="I33" s="92">
        <f t="shared" si="0"/>
        <v>1.44</v>
      </c>
      <c r="J33" s="50">
        <f t="shared" si="1"/>
        <v>1048.32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f>E33*0.03*2.5</f>
        <v>54.6</v>
      </c>
      <c r="F34" s="134"/>
      <c r="G34" s="93">
        <f>'global 1'!G34</f>
        <v>180.77</v>
      </c>
      <c r="H34" s="77">
        <v>0.2651</v>
      </c>
      <c r="I34" s="92">
        <f t="shared" si="0"/>
        <v>228.69</v>
      </c>
      <c r="J34" s="50">
        <f t="shared" si="1"/>
        <v>12486.474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1638</v>
      </c>
      <c r="F35" s="134"/>
      <c r="G35" s="93">
        <f>'global 1'!G35</f>
        <v>0.34</v>
      </c>
      <c r="H35" s="77">
        <v>0.2651</v>
      </c>
      <c r="I35" s="92">
        <f t="shared" si="0"/>
        <v>0.43</v>
      </c>
      <c r="J35" s="50">
        <f>I35*E35</f>
        <v>704.34</v>
      </c>
    </row>
    <row r="36" spans="1:10" ht="26.25" customHeight="1">
      <c r="A36" s="72"/>
      <c r="B36" s="91"/>
      <c r="C36" s="118" t="s">
        <v>20</v>
      </c>
      <c r="D36" s="119"/>
      <c r="E36" s="120"/>
      <c r="F36" s="93"/>
      <c r="G36" s="93"/>
      <c r="H36" s="77"/>
      <c r="I36" s="92"/>
      <c r="J36" s="65">
        <f>SUM(J30:J35)</f>
        <v>36614.916</v>
      </c>
    </row>
    <row r="37" spans="1:10" ht="31.5" customHeight="1">
      <c r="A37" s="58" t="s">
        <v>25</v>
      </c>
      <c r="B37" s="91"/>
      <c r="C37" s="112" t="s">
        <v>57</v>
      </c>
      <c r="D37" s="105"/>
      <c r="E37" s="105"/>
      <c r="F37" s="93"/>
      <c r="G37" s="93"/>
      <c r="H37" s="77"/>
      <c r="I37" s="92"/>
      <c r="J37" s="50"/>
    </row>
    <row r="38" spans="1:10" ht="30" customHeight="1">
      <c r="A38" s="70" t="s">
        <v>103</v>
      </c>
      <c r="B38" s="91" t="s">
        <v>157</v>
      </c>
      <c r="C38" s="108" t="s">
        <v>158</v>
      </c>
      <c r="D38" s="105" t="s">
        <v>68</v>
      </c>
      <c r="E38" s="122"/>
      <c r="F38" s="132"/>
      <c r="G38" s="93">
        <f>'global 1'!G38</f>
        <v>7.45</v>
      </c>
      <c r="H38" s="77">
        <v>0.2651</v>
      </c>
      <c r="I38" s="92">
        <f t="shared" si="0"/>
        <v>9.42</v>
      </c>
      <c r="J38" s="50">
        <f t="shared" si="1"/>
        <v>0</v>
      </c>
    </row>
    <row r="39" spans="1:10" ht="37.5" customHeight="1">
      <c r="A39" s="70" t="s">
        <v>104</v>
      </c>
      <c r="B39" s="91" t="s">
        <v>159</v>
      </c>
      <c r="C39" s="108" t="s">
        <v>160</v>
      </c>
      <c r="D39" s="109" t="s">
        <v>68</v>
      </c>
      <c r="E39" s="122"/>
      <c r="F39" s="93"/>
      <c r="G39" s="93">
        <f>'global 1'!G39</f>
        <v>8.22</v>
      </c>
      <c r="H39" s="77">
        <v>0.2651</v>
      </c>
      <c r="I39" s="92">
        <f t="shared" si="0"/>
        <v>10.4</v>
      </c>
      <c r="J39" s="50">
        <f t="shared" si="1"/>
        <v>0</v>
      </c>
    </row>
    <row r="40" spans="1:10" ht="37.5" customHeight="1">
      <c r="A40" s="70" t="s">
        <v>105</v>
      </c>
      <c r="B40" s="91" t="s">
        <v>66</v>
      </c>
      <c r="C40" s="104" t="s">
        <v>58</v>
      </c>
      <c r="D40" s="109" t="s">
        <v>26</v>
      </c>
      <c r="E40" s="122"/>
      <c r="F40" s="93"/>
      <c r="G40" s="93">
        <f>'global 1'!G40</f>
        <v>842.2</v>
      </c>
      <c r="H40" s="77">
        <v>0.2651</v>
      </c>
      <c r="I40" s="92">
        <f t="shared" si="0"/>
        <v>1065.47</v>
      </c>
      <c r="J40" s="50">
        <f t="shared" si="1"/>
        <v>0</v>
      </c>
    </row>
    <row r="41" spans="1:10" ht="37.5" customHeight="1">
      <c r="A41" s="70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92">
        <f t="shared" si="0"/>
        <v>583.96</v>
      </c>
      <c r="J41" s="50">
        <f t="shared" si="1"/>
        <v>0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/>
      <c r="F42" s="93"/>
      <c r="G42" s="93">
        <f>'global 1'!G42</f>
        <v>23.7</v>
      </c>
      <c r="H42" s="77">
        <v>0.2651</v>
      </c>
      <c r="I42" s="92">
        <f t="shared" si="0"/>
        <v>29.98</v>
      </c>
      <c r="J42" s="50">
        <f t="shared" si="1"/>
        <v>0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/>
      <c r="F43" s="93"/>
      <c r="G43" s="93">
        <f>'global 1'!G43</f>
        <v>14.74</v>
      </c>
      <c r="H43" s="77">
        <v>0.2651</v>
      </c>
      <c r="I43" s="92">
        <f t="shared" si="0"/>
        <v>18.65</v>
      </c>
      <c r="J43" s="50">
        <f>I43*E43</f>
        <v>0</v>
      </c>
    </row>
    <row r="44" spans="1:10" ht="37.5" customHeight="1">
      <c r="A44" s="70"/>
      <c r="B44" s="91"/>
      <c r="C44" s="112" t="s">
        <v>20</v>
      </c>
      <c r="D44" s="105"/>
      <c r="E44" s="123"/>
      <c r="F44" s="93"/>
      <c r="G44" s="93"/>
      <c r="H44" s="77"/>
      <c r="I44" s="92"/>
      <c r="J44" s="65">
        <f>SUM(J38:J43)</f>
        <v>0</v>
      </c>
    </row>
    <row r="45" spans="1:10" ht="37.5" customHeight="1">
      <c r="A45" s="58" t="s">
        <v>28</v>
      </c>
      <c r="B45" s="91"/>
      <c r="C45" s="112" t="s">
        <v>61</v>
      </c>
      <c r="D45" s="105"/>
      <c r="E45" s="123"/>
      <c r="F45" s="93"/>
      <c r="G45" s="93"/>
      <c r="H45" s="77"/>
      <c r="I45" s="92"/>
      <c r="J45" s="50"/>
    </row>
    <row r="46" spans="1:10" ht="37.5" customHeight="1">
      <c r="A46" s="71" t="s">
        <v>109</v>
      </c>
      <c r="B46" s="91" t="s">
        <v>67</v>
      </c>
      <c r="C46" s="108" t="s">
        <v>62</v>
      </c>
      <c r="D46" s="109" t="s">
        <v>27</v>
      </c>
      <c r="E46" s="106">
        <v>36.4</v>
      </c>
      <c r="F46" s="93"/>
      <c r="G46" s="93">
        <f>'global 1'!G46</f>
        <v>13.97</v>
      </c>
      <c r="H46" s="77">
        <v>0.2651</v>
      </c>
      <c r="I46" s="92">
        <f t="shared" si="0"/>
        <v>17.67</v>
      </c>
      <c r="J46" s="50">
        <f t="shared" si="1"/>
        <v>643.188</v>
      </c>
    </row>
    <row r="47" spans="1:10" ht="37.5" customHeight="1">
      <c r="A47" s="71" t="s">
        <v>110</v>
      </c>
      <c r="B47" s="91" t="s">
        <v>67</v>
      </c>
      <c r="C47" s="108" t="s">
        <v>63</v>
      </c>
      <c r="D47" s="109" t="s">
        <v>27</v>
      </c>
      <c r="E47" s="106">
        <v>18.8</v>
      </c>
      <c r="F47" s="93"/>
      <c r="G47" s="93">
        <f>'global 1'!G47</f>
        <v>13.97</v>
      </c>
      <c r="H47" s="77">
        <v>0.2651</v>
      </c>
      <c r="I47" s="92">
        <f t="shared" si="0"/>
        <v>17.67</v>
      </c>
      <c r="J47" s="50">
        <f t="shared" si="1"/>
        <v>332.196</v>
      </c>
    </row>
    <row r="48" spans="1:10" ht="27.75" customHeight="1">
      <c r="A48" s="71" t="s">
        <v>111</v>
      </c>
      <c r="B48" s="91" t="s">
        <v>169</v>
      </c>
      <c r="C48" s="108" t="s">
        <v>181</v>
      </c>
      <c r="D48" s="109" t="s">
        <v>19</v>
      </c>
      <c r="E48" s="106">
        <v>0.6</v>
      </c>
      <c r="F48" s="93"/>
      <c r="G48" s="93">
        <f>'global 1'!G48</f>
        <v>143.72</v>
      </c>
      <c r="H48" s="77">
        <v>0.2651</v>
      </c>
      <c r="I48" s="92">
        <f t="shared" si="0"/>
        <v>181.82</v>
      </c>
      <c r="J48" s="50">
        <f t="shared" si="1"/>
        <v>109.092</v>
      </c>
    </row>
    <row r="49" spans="1:10" ht="35.25" customHeight="1">
      <c r="A49" s="71" t="s">
        <v>112</v>
      </c>
      <c r="B49" s="91" t="s">
        <v>169</v>
      </c>
      <c r="C49" s="108" t="s">
        <v>171</v>
      </c>
      <c r="D49" s="109" t="s">
        <v>26</v>
      </c>
      <c r="E49" s="106">
        <v>0.4</v>
      </c>
      <c r="F49" s="93"/>
      <c r="G49" s="93">
        <f>'global 1'!G49</f>
        <v>143.72</v>
      </c>
      <c r="H49" s="77">
        <v>0.2651</v>
      </c>
      <c r="I49" s="92">
        <f t="shared" si="0"/>
        <v>181.82</v>
      </c>
      <c r="J49" s="50">
        <f t="shared" si="1"/>
        <v>72.728</v>
      </c>
    </row>
    <row r="50" spans="1:10" ht="35.25" customHeight="1">
      <c r="A50" s="71" t="s">
        <v>129</v>
      </c>
      <c r="B50" s="91" t="s">
        <v>127</v>
      </c>
      <c r="C50" s="91" t="s">
        <v>126</v>
      </c>
      <c r="D50" s="91" t="s">
        <v>49</v>
      </c>
      <c r="E50" s="124">
        <v>2</v>
      </c>
      <c r="F50" s="93"/>
      <c r="G50" s="93">
        <f>'global 1'!G50</f>
        <v>195.82</v>
      </c>
      <c r="H50" s="77">
        <v>0.2651</v>
      </c>
      <c r="I50" s="92">
        <f t="shared" si="0"/>
        <v>247.73</v>
      </c>
      <c r="J50" s="50">
        <f>I50*E50</f>
        <v>495.46</v>
      </c>
    </row>
    <row r="51" spans="1:10" ht="24.75" customHeight="1">
      <c r="A51" s="71" t="s">
        <v>113</v>
      </c>
      <c r="B51" s="91" t="s">
        <v>168</v>
      </c>
      <c r="C51" s="108" t="s">
        <v>202</v>
      </c>
      <c r="D51" s="91" t="s">
        <v>18</v>
      </c>
      <c r="E51" s="106">
        <v>18</v>
      </c>
      <c r="F51" s="135"/>
      <c r="G51" s="93">
        <f>'global 1'!G51</f>
        <v>46.66</v>
      </c>
      <c r="H51" s="77">
        <v>0.2651</v>
      </c>
      <c r="I51" s="92">
        <f t="shared" si="0"/>
        <v>59.03</v>
      </c>
      <c r="J51" s="50">
        <f t="shared" si="1"/>
        <v>1062.54</v>
      </c>
    </row>
    <row r="52" spans="1:10" ht="20.25" customHeight="1">
      <c r="A52" s="71" t="s">
        <v>114</v>
      </c>
      <c r="B52" s="91" t="s">
        <v>161</v>
      </c>
      <c r="C52" s="108" t="s">
        <v>162</v>
      </c>
      <c r="D52" s="109" t="s">
        <v>18</v>
      </c>
      <c r="E52" s="106"/>
      <c r="F52" s="132"/>
      <c r="G52" s="93">
        <f>'global 1'!G52</f>
        <v>29.26</v>
      </c>
      <c r="H52" s="77">
        <v>0.2651</v>
      </c>
      <c r="I52" s="92">
        <f t="shared" si="0"/>
        <v>37.02</v>
      </c>
      <c r="J52" s="50">
        <f t="shared" si="1"/>
        <v>0</v>
      </c>
    </row>
    <row r="53" spans="1:10" ht="17.25" customHeight="1">
      <c r="A53" s="71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132"/>
      <c r="G53" s="93">
        <f>'global 1'!G53</f>
        <v>360.78</v>
      </c>
      <c r="H53" s="77">
        <v>0.2651</v>
      </c>
      <c r="I53" s="92">
        <f t="shared" si="0"/>
        <v>456.42</v>
      </c>
      <c r="J53" s="50">
        <f t="shared" si="1"/>
        <v>1369.26</v>
      </c>
    </row>
    <row r="54" spans="1:10" ht="19.5" customHeight="1">
      <c r="A54" s="86"/>
      <c r="B54" s="102"/>
      <c r="C54" s="127" t="s">
        <v>20</v>
      </c>
      <c r="D54" s="128"/>
      <c r="E54" s="129"/>
      <c r="F54" s="135"/>
      <c r="G54" s="93"/>
      <c r="H54" s="77"/>
      <c r="I54" s="92"/>
      <c r="J54" s="65">
        <f>SUM(J46:J53)</f>
        <v>4084.464</v>
      </c>
    </row>
    <row r="55" spans="1:10" ht="49.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416</v>
      </c>
      <c r="F55" s="106"/>
      <c r="G55" s="93"/>
      <c r="H55" s="77"/>
      <c r="I55" s="92"/>
      <c r="J55" s="50"/>
    </row>
    <row r="56" spans="1:10" ht="19.5" customHeight="1">
      <c r="A56" s="24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332.8</v>
      </c>
      <c r="F56" s="106"/>
      <c r="G56" s="93">
        <f>'global 1'!G56</f>
        <v>39.98</v>
      </c>
      <c r="H56" s="77">
        <v>0.2651</v>
      </c>
      <c r="I56" s="92">
        <f t="shared" si="0"/>
        <v>50.58</v>
      </c>
      <c r="J56" s="50">
        <f>I56*E56</f>
        <v>16833.024</v>
      </c>
    </row>
    <row r="57" spans="1:10" ht="30" customHeight="1">
      <c r="A57" s="24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41.6</v>
      </c>
      <c r="F57" s="106"/>
      <c r="G57" s="93">
        <f>'global 1'!G57</f>
        <v>49.4</v>
      </c>
      <c r="H57" s="77">
        <v>0.2651</v>
      </c>
      <c r="I57" s="92">
        <f t="shared" si="0"/>
        <v>62.5</v>
      </c>
      <c r="J57" s="50">
        <f>I57*E57</f>
        <v>2600</v>
      </c>
    </row>
    <row r="58" spans="1:10" ht="37.5" customHeight="1">
      <c r="A58" s="24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41.6</v>
      </c>
      <c r="F58" s="106"/>
      <c r="G58" s="93">
        <f>'global 1'!G58</f>
        <v>49.4</v>
      </c>
      <c r="H58" s="77">
        <v>0.2651</v>
      </c>
      <c r="I58" s="92">
        <f t="shared" si="0"/>
        <v>62.5</v>
      </c>
      <c r="J58" s="50">
        <f>I58*E58</f>
        <v>2600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22033.024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63819.204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B10:B11"/>
    <mergeCell ref="I10:I11"/>
    <mergeCell ref="A76:J76"/>
    <mergeCell ref="A73:J74"/>
    <mergeCell ref="A62:B65"/>
    <mergeCell ref="C62:D63"/>
    <mergeCell ref="C64:D65"/>
    <mergeCell ref="E62:J65"/>
    <mergeCell ref="C7:J7"/>
    <mergeCell ref="A1:H1"/>
    <mergeCell ref="G10:G11"/>
    <mergeCell ref="A68:J71"/>
    <mergeCell ref="A60:I60"/>
    <mergeCell ref="F10:F11"/>
    <mergeCell ref="A10:A11"/>
    <mergeCell ref="A8:J8"/>
    <mergeCell ref="D10:D11"/>
    <mergeCell ref="C59:I59"/>
    <mergeCell ref="A3:H4"/>
    <mergeCell ref="A7:B7"/>
    <mergeCell ref="H10:H11"/>
    <mergeCell ref="J1:J2"/>
    <mergeCell ref="C10:C11"/>
    <mergeCell ref="E10:E11"/>
    <mergeCell ref="J10:J11"/>
    <mergeCell ref="A2:H2"/>
    <mergeCell ref="A5:B6"/>
    <mergeCell ref="C5:H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2" r:id="rId2"/>
  <rowBreaks count="2" manualBreakCount="2">
    <brk id="27" max="9" man="1"/>
    <brk id="45" max="9" man="1"/>
  </rowBreaks>
  <colBreaks count="2" manualBreakCount="2">
    <brk id="2" max="65535" man="1"/>
    <brk id="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49">
      <selection activeCell="A62" sqref="A62:B65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0.574218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0.140625" style="0" customWidth="1"/>
    <col min="9" max="9" width="13.710937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11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138</v>
      </c>
    </row>
    <row r="5" spans="1:10" ht="14.25" customHeight="1">
      <c r="A5" s="145" t="s">
        <v>6</v>
      </c>
      <c r="B5" s="146"/>
      <c r="C5" s="168" t="s">
        <v>78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79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8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70" t="s">
        <v>88</v>
      </c>
      <c r="B13" s="91" t="s">
        <v>148</v>
      </c>
      <c r="C13" s="104" t="s">
        <v>51</v>
      </c>
      <c r="D13" s="105" t="s">
        <v>24</v>
      </c>
      <c r="E13" s="106">
        <f>'[2]Carlos Pavan'!E12</f>
        <v>0</v>
      </c>
      <c r="F13" s="93"/>
      <c r="G13" s="93">
        <f>'global 1'!G13</f>
        <v>9.35</v>
      </c>
      <c r="H13" s="77">
        <v>0.2651</v>
      </c>
      <c r="I13" s="136">
        <f aca="true" t="shared" si="0" ref="I13:I58">ROUND(G13*(1+H13),2)</f>
        <v>11.83</v>
      </c>
      <c r="J13" s="50">
        <f>I13*E13</f>
        <v>0</v>
      </c>
    </row>
    <row r="14" spans="1:10" ht="20.25" customHeight="1">
      <c r="A14" s="70" t="s">
        <v>89</v>
      </c>
      <c r="B14" s="91" t="s">
        <v>119</v>
      </c>
      <c r="C14" s="104" t="s">
        <v>52</v>
      </c>
      <c r="D14" s="105" t="s">
        <v>19</v>
      </c>
      <c r="E14" s="106"/>
      <c r="F14" s="94"/>
      <c r="G14" s="93">
        <f>'global 1'!G14</f>
        <v>0.59</v>
      </c>
      <c r="H14" s="77">
        <v>0.2651</v>
      </c>
      <c r="I14" s="136">
        <f t="shared" si="0"/>
        <v>0.75</v>
      </c>
      <c r="J14" s="50">
        <f>I14*E14</f>
        <v>0</v>
      </c>
    </row>
    <row r="15" spans="1:10" ht="18.75" customHeight="1">
      <c r="A15" s="70" t="s">
        <v>90</v>
      </c>
      <c r="B15" s="91" t="s">
        <v>64</v>
      </c>
      <c r="C15" s="108" t="s">
        <v>53</v>
      </c>
      <c r="D15" s="105" t="s">
        <v>27</v>
      </c>
      <c r="E15" s="109">
        <v>1327.2</v>
      </c>
      <c r="F15" s="94"/>
      <c r="G15" s="93">
        <f>'global 1'!G15</f>
        <v>0.75</v>
      </c>
      <c r="H15" s="77">
        <v>0.2651</v>
      </c>
      <c r="I15" s="136">
        <f t="shared" si="0"/>
        <v>0.95</v>
      </c>
      <c r="J15" s="50">
        <f>I15*E15</f>
        <v>1260.84</v>
      </c>
    </row>
    <row r="16" spans="1:10" ht="20.25" customHeight="1">
      <c r="A16" s="85"/>
      <c r="B16" s="91"/>
      <c r="C16" s="110" t="s">
        <v>20</v>
      </c>
      <c r="D16" s="111"/>
      <c r="E16" s="112"/>
      <c r="F16" s="94"/>
      <c r="G16" s="93"/>
      <c r="H16" s="77"/>
      <c r="I16" s="136"/>
      <c r="J16" s="65">
        <f>SUM(J13:J15)</f>
        <v>1260.84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136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136">
        <f t="shared" si="0"/>
        <v>81.93</v>
      </c>
      <c r="J18" s="50">
        <f aca="true" t="shared" si="1" ref="J18:J27">I18*E18</f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136">
        <f t="shared" si="0"/>
        <v>0.43</v>
      </c>
      <c r="J19" s="50">
        <f t="shared" si="1"/>
        <v>0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/>
      <c r="F20" s="94"/>
      <c r="G20" s="93">
        <f>'global 1'!G20</f>
        <v>128.42</v>
      </c>
      <c r="H20" s="77">
        <v>0.2651</v>
      </c>
      <c r="I20" s="136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/>
      <c r="F21" s="94"/>
      <c r="G21" s="93">
        <f>'global 1'!G21</f>
        <v>0.34</v>
      </c>
      <c r="H21" s="77">
        <v>0.2651</v>
      </c>
      <c r="I21" s="136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116"/>
      <c r="G22" s="93">
        <f>'global 1'!G22</f>
        <v>2.69</v>
      </c>
      <c r="H22" s="77">
        <v>0.2651</v>
      </c>
      <c r="I22" s="136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94"/>
      <c r="G23" s="93">
        <f>'global 1'!G23</f>
        <v>180.77</v>
      </c>
      <c r="H23" s="77">
        <v>0.2651</v>
      </c>
      <c r="I23" s="136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94"/>
      <c r="G24" s="93">
        <f>'global 1'!G24</f>
        <v>0.34</v>
      </c>
      <c r="H24" s="77">
        <v>0.2651</v>
      </c>
      <c r="I24" s="136">
        <f t="shared" si="0"/>
        <v>0.43</v>
      </c>
      <c r="J24" s="50">
        <f t="shared" si="1"/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94"/>
      <c r="G25" s="93">
        <f>'global 1'!G25</f>
        <v>1.14</v>
      </c>
      <c r="H25" s="77">
        <v>0.2651</v>
      </c>
      <c r="I25" s="136">
        <f t="shared" si="0"/>
        <v>1.44</v>
      </c>
      <c r="J25" s="50">
        <f t="shared" si="1"/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94"/>
      <c r="G26" s="93">
        <f>'global 1'!G26</f>
        <v>180.77</v>
      </c>
      <c r="H26" s="77">
        <v>0.2651</v>
      </c>
      <c r="I26" s="136">
        <f t="shared" si="0"/>
        <v>228.69</v>
      </c>
      <c r="J26" s="50">
        <f t="shared" si="1"/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94"/>
      <c r="G27" s="93">
        <f>'global 1'!G27</f>
        <v>0.34</v>
      </c>
      <c r="H27" s="77">
        <v>0.2651</v>
      </c>
      <c r="I27" s="136">
        <f t="shared" si="0"/>
        <v>0.43</v>
      </c>
      <c r="J27" s="50">
        <f t="shared" si="1"/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94"/>
      <c r="G28" s="93"/>
      <c r="H28" s="77"/>
      <c r="I28" s="136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1327.2</v>
      </c>
      <c r="F29" s="93"/>
      <c r="G29" s="93"/>
      <c r="H29" s="77"/>
      <c r="I29" s="136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v>1327.2</v>
      </c>
      <c r="F30" s="93"/>
      <c r="G30" s="93">
        <f>'global 1'!G30</f>
        <v>1.14</v>
      </c>
      <c r="H30" s="77">
        <v>0.2651</v>
      </c>
      <c r="I30" s="136">
        <f t="shared" si="0"/>
        <v>1.44</v>
      </c>
      <c r="J30" s="50">
        <f aca="true" t="shared" si="2" ref="J30:J35">I30*E30</f>
        <v>1911.168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E30*0.04*2.5</f>
        <v>132.72</v>
      </c>
      <c r="F31" s="93"/>
      <c r="G31" s="93">
        <f>'global 1'!G31</f>
        <v>180.77</v>
      </c>
      <c r="H31" s="77">
        <v>0.2651</v>
      </c>
      <c r="I31" s="136">
        <f t="shared" si="0"/>
        <v>228.69</v>
      </c>
      <c r="J31" s="50">
        <f t="shared" si="2"/>
        <v>30351.7368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3981.6</v>
      </c>
      <c r="F32" s="93"/>
      <c r="G32" s="93">
        <f>'global 1'!G32</f>
        <v>0.34</v>
      </c>
      <c r="H32" s="77">
        <v>0.2651</v>
      </c>
      <c r="I32" s="136">
        <f t="shared" si="0"/>
        <v>0.43</v>
      </c>
      <c r="J32" s="50">
        <f t="shared" si="2"/>
        <v>1712.088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/>
      <c r="F33" s="94"/>
      <c r="G33" s="93">
        <f>'global 1'!G33</f>
        <v>1.14</v>
      </c>
      <c r="H33" s="77">
        <v>0.2651</v>
      </c>
      <c r="I33" s="136">
        <f t="shared" si="0"/>
        <v>1.44</v>
      </c>
      <c r="J33" s="50">
        <f t="shared" si="2"/>
        <v>0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/>
      <c r="F34" s="95"/>
      <c r="G34" s="93">
        <f>'global 1'!G34</f>
        <v>180.77</v>
      </c>
      <c r="H34" s="77">
        <v>0.2651</v>
      </c>
      <c r="I34" s="136">
        <f t="shared" si="0"/>
        <v>228.69</v>
      </c>
      <c r="J34" s="50">
        <f t="shared" si="2"/>
        <v>0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/>
      <c r="F35" s="95"/>
      <c r="G35" s="93">
        <f>'global 1'!G35</f>
        <v>0.34</v>
      </c>
      <c r="H35" s="77">
        <v>0.2651</v>
      </c>
      <c r="I35" s="136">
        <f t="shared" si="0"/>
        <v>0.43</v>
      </c>
      <c r="J35" s="50">
        <f t="shared" si="2"/>
        <v>0</v>
      </c>
    </row>
    <row r="36" spans="1:10" ht="32.25" customHeight="1">
      <c r="A36" s="72"/>
      <c r="B36" s="91"/>
      <c r="C36" s="118" t="s">
        <v>20</v>
      </c>
      <c r="D36" s="119"/>
      <c r="E36" s="120"/>
      <c r="F36" s="93"/>
      <c r="G36" s="93"/>
      <c r="H36" s="77"/>
      <c r="I36" s="136"/>
      <c r="J36" s="65">
        <f>SUM(J30:J35)</f>
        <v>33974.9928</v>
      </c>
    </row>
    <row r="37" spans="1:10" ht="22.5" customHeight="1">
      <c r="A37" s="58" t="s">
        <v>25</v>
      </c>
      <c r="B37" s="91"/>
      <c r="C37" s="112" t="s">
        <v>57</v>
      </c>
      <c r="D37" s="105"/>
      <c r="E37" s="105"/>
      <c r="F37" s="93"/>
      <c r="G37" s="93"/>
      <c r="H37" s="77"/>
      <c r="I37" s="136"/>
      <c r="J37" s="50"/>
    </row>
    <row r="38" spans="1:10" ht="23.25" customHeight="1">
      <c r="A38" s="70" t="s">
        <v>103</v>
      </c>
      <c r="B38" s="91" t="s">
        <v>157</v>
      </c>
      <c r="C38" s="108" t="s">
        <v>158</v>
      </c>
      <c r="D38" s="105" t="s">
        <v>68</v>
      </c>
      <c r="E38" s="122"/>
      <c r="F38" s="94"/>
      <c r="G38" s="93">
        <f>'global 1'!G38</f>
        <v>7.45</v>
      </c>
      <c r="H38" s="77">
        <v>0.2651</v>
      </c>
      <c r="I38" s="136">
        <f t="shared" si="0"/>
        <v>9.42</v>
      </c>
      <c r="J38" s="50">
        <f aca="true" t="shared" si="3" ref="J38:J43">I38*E38</f>
        <v>0</v>
      </c>
    </row>
    <row r="39" spans="1:10" ht="27.75" customHeight="1">
      <c r="A39" s="70" t="s">
        <v>104</v>
      </c>
      <c r="B39" s="91" t="s">
        <v>159</v>
      </c>
      <c r="C39" s="108" t="s">
        <v>160</v>
      </c>
      <c r="D39" s="109" t="s">
        <v>68</v>
      </c>
      <c r="E39" s="122"/>
      <c r="F39" s="93"/>
      <c r="G39" s="93">
        <f>'global 1'!G39</f>
        <v>8.22</v>
      </c>
      <c r="H39" s="77">
        <v>0.2651</v>
      </c>
      <c r="I39" s="136">
        <f t="shared" si="0"/>
        <v>10.4</v>
      </c>
      <c r="J39" s="50">
        <f t="shared" si="3"/>
        <v>0</v>
      </c>
    </row>
    <row r="40" spans="1:10" ht="24" customHeight="1">
      <c r="A40" s="70" t="s">
        <v>105</v>
      </c>
      <c r="B40" s="91" t="s">
        <v>66</v>
      </c>
      <c r="C40" s="104" t="s">
        <v>58</v>
      </c>
      <c r="D40" s="109" t="s">
        <v>26</v>
      </c>
      <c r="E40" s="122"/>
      <c r="F40" s="93"/>
      <c r="G40" s="93">
        <f>'global 1'!G40</f>
        <v>842.2</v>
      </c>
      <c r="H40" s="77">
        <v>0.2651</v>
      </c>
      <c r="I40" s="136">
        <f t="shared" si="0"/>
        <v>1065.47</v>
      </c>
      <c r="J40" s="50">
        <f t="shared" si="3"/>
        <v>0</v>
      </c>
    </row>
    <row r="41" spans="1:10" ht="24.75" customHeight="1">
      <c r="A41" s="70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136">
        <f t="shared" si="0"/>
        <v>583.96</v>
      </c>
      <c r="J41" s="50">
        <f t="shared" si="3"/>
        <v>0</v>
      </c>
    </row>
    <row r="42" spans="1:10" ht="24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/>
      <c r="F42" s="93"/>
      <c r="G42" s="93">
        <f>'global 1'!G42</f>
        <v>23.7</v>
      </c>
      <c r="H42" s="77">
        <v>0.2651</v>
      </c>
      <c r="I42" s="136">
        <f t="shared" si="0"/>
        <v>29.98</v>
      </c>
      <c r="J42" s="50">
        <f t="shared" si="3"/>
        <v>0</v>
      </c>
    </row>
    <row r="43" spans="1:10" ht="24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/>
      <c r="F43" s="93"/>
      <c r="G43" s="93">
        <f>'global 1'!G43</f>
        <v>14.74</v>
      </c>
      <c r="H43" s="77">
        <v>0.2651</v>
      </c>
      <c r="I43" s="136">
        <f t="shared" si="0"/>
        <v>18.65</v>
      </c>
      <c r="J43" s="50">
        <f t="shared" si="3"/>
        <v>0</v>
      </c>
    </row>
    <row r="44" spans="1:10" ht="24" customHeight="1">
      <c r="A44" s="70"/>
      <c r="B44" s="91"/>
      <c r="C44" s="112" t="s">
        <v>20</v>
      </c>
      <c r="D44" s="105"/>
      <c r="E44" s="123"/>
      <c r="F44" s="93"/>
      <c r="G44" s="93"/>
      <c r="H44" s="77"/>
      <c r="I44" s="136"/>
      <c r="J44" s="65">
        <f>SUM(J38:J43)</f>
        <v>0</v>
      </c>
    </row>
    <row r="45" spans="1:10" ht="27" customHeight="1">
      <c r="A45" s="58" t="s">
        <v>28</v>
      </c>
      <c r="B45" s="91"/>
      <c r="C45" s="112" t="s">
        <v>61</v>
      </c>
      <c r="D45" s="105"/>
      <c r="E45" s="123"/>
      <c r="F45" s="93"/>
      <c r="G45" s="93"/>
      <c r="H45" s="77"/>
      <c r="I45" s="136"/>
      <c r="J45" s="50"/>
    </row>
    <row r="46" spans="1:10" ht="30.75" customHeight="1">
      <c r="A46" s="71" t="s">
        <v>109</v>
      </c>
      <c r="B46" s="91" t="s">
        <v>67</v>
      </c>
      <c r="C46" s="108" t="s">
        <v>62</v>
      </c>
      <c r="D46" s="109" t="s">
        <v>27</v>
      </c>
      <c r="E46" s="106">
        <v>16.8</v>
      </c>
      <c r="F46" s="93"/>
      <c r="G46" s="93">
        <f>'global 1'!G46</f>
        <v>13.97</v>
      </c>
      <c r="H46" s="77">
        <v>0.2651</v>
      </c>
      <c r="I46" s="136">
        <f t="shared" si="0"/>
        <v>17.67</v>
      </c>
      <c r="J46" s="50">
        <f aca="true" t="shared" si="4" ref="J46:J53">I46*E46</f>
        <v>296.85600000000005</v>
      </c>
    </row>
    <row r="47" spans="1:10" ht="30.75" customHeight="1">
      <c r="A47" s="71" t="s">
        <v>110</v>
      </c>
      <c r="B47" s="91" t="s">
        <v>67</v>
      </c>
      <c r="C47" s="108" t="s">
        <v>63</v>
      </c>
      <c r="D47" s="109" t="s">
        <v>27</v>
      </c>
      <c r="E47" s="106">
        <v>31.92</v>
      </c>
      <c r="F47" s="93"/>
      <c r="G47" s="93">
        <f>'global 1'!G47</f>
        <v>13.97</v>
      </c>
      <c r="H47" s="77">
        <v>0.2651</v>
      </c>
      <c r="I47" s="136">
        <f t="shared" si="0"/>
        <v>17.67</v>
      </c>
      <c r="J47" s="50">
        <f t="shared" si="4"/>
        <v>564.0264000000001</v>
      </c>
    </row>
    <row r="48" spans="1:10" ht="24.75" customHeight="1">
      <c r="A48" s="71" t="s">
        <v>111</v>
      </c>
      <c r="B48" s="91" t="s">
        <v>169</v>
      </c>
      <c r="C48" s="108" t="s">
        <v>172</v>
      </c>
      <c r="D48" s="109" t="s">
        <v>19</v>
      </c>
      <c r="E48" s="106">
        <v>0.9</v>
      </c>
      <c r="F48" s="93"/>
      <c r="G48" s="93">
        <f>'global 1'!G48</f>
        <v>143.72</v>
      </c>
      <c r="H48" s="77">
        <v>0.2651</v>
      </c>
      <c r="I48" s="136">
        <f t="shared" si="0"/>
        <v>181.82</v>
      </c>
      <c r="J48" s="50">
        <f t="shared" si="4"/>
        <v>163.638</v>
      </c>
    </row>
    <row r="49" spans="1:10" ht="27.75" customHeight="1">
      <c r="A49" s="71" t="s">
        <v>112</v>
      </c>
      <c r="B49" s="91" t="s">
        <v>169</v>
      </c>
      <c r="C49" s="108" t="s">
        <v>173</v>
      </c>
      <c r="D49" s="109" t="s">
        <v>19</v>
      </c>
      <c r="E49" s="106">
        <v>0.8</v>
      </c>
      <c r="F49" s="93"/>
      <c r="G49" s="93">
        <f>'global 1'!G49</f>
        <v>143.72</v>
      </c>
      <c r="H49" s="77">
        <v>0.2651</v>
      </c>
      <c r="I49" s="136">
        <f t="shared" si="0"/>
        <v>181.82</v>
      </c>
      <c r="J49" s="50">
        <f t="shared" si="4"/>
        <v>145.456</v>
      </c>
    </row>
    <row r="50" spans="1:10" ht="22.5" customHeight="1">
      <c r="A50" s="71" t="s">
        <v>129</v>
      </c>
      <c r="B50" s="91" t="s">
        <v>127</v>
      </c>
      <c r="C50" s="91" t="s">
        <v>126</v>
      </c>
      <c r="D50" s="91" t="s">
        <v>49</v>
      </c>
      <c r="E50" s="124">
        <v>2</v>
      </c>
      <c r="F50" s="93"/>
      <c r="G50" s="93">
        <f>'global 1'!G50</f>
        <v>195.82</v>
      </c>
      <c r="H50" s="77">
        <v>0.2651</v>
      </c>
      <c r="I50" s="136">
        <f t="shared" si="0"/>
        <v>247.73</v>
      </c>
      <c r="J50" s="50">
        <f t="shared" si="4"/>
        <v>495.46</v>
      </c>
    </row>
    <row r="51" spans="1:10" ht="24.75" customHeight="1">
      <c r="A51" s="71" t="s">
        <v>113</v>
      </c>
      <c r="B51" s="91" t="s">
        <v>168</v>
      </c>
      <c r="C51" s="108" t="s">
        <v>203</v>
      </c>
      <c r="D51" s="91" t="s">
        <v>18</v>
      </c>
      <c r="E51" s="106">
        <v>27</v>
      </c>
      <c r="F51" s="125"/>
      <c r="G51" s="93">
        <f>'global 1'!G51</f>
        <v>46.66</v>
      </c>
      <c r="H51" s="77">
        <v>0.2651</v>
      </c>
      <c r="I51" s="136">
        <f t="shared" si="0"/>
        <v>59.03</v>
      </c>
      <c r="J51" s="50">
        <f t="shared" si="4"/>
        <v>1593.81</v>
      </c>
    </row>
    <row r="52" spans="1:10" ht="20.25" customHeight="1">
      <c r="A52" s="71" t="s">
        <v>114</v>
      </c>
      <c r="B52" s="91" t="s">
        <v>161</v>
      </c>
      <c r="C52" s="108" t="s">
        <v>162</v>
      </c>
      <c r="D52" s="109" t="s">
        <v>18</v>
      </c>
      <c r="E52" s="106"/>
      <c r="F52" s="94"/>
      <c r="G52" s="93">
        <f>'global 1'!G52</f>
        <v>29.26</v>
      </c>
      <c r="H52" s="77">
        <v>0.2651</v>
      </c>
      <c r="I52" s="136">
        <f t="shared" si="0"/>
        <v>37.02</v>
      </c>
      <c r="J52" s="50">
        <f t="shared" si="4"/>
        <v>0</v>
      </c>
    </row>
    <row r="53" spans="1:10" ht="17.25" customHeight="1">
      <c r="A53" s="71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136">
        <f t="shared" si="0"/>
        <v>456.42</v>
      </c>
      <c r="J53" s="50">
        <f t="shared" si="4"/>
        <v>1369.26</v>
      </c>
    </row>
    <row r="54" spans="1:10" ht="19.5" customHeight="1">
      <c r="A54" s="86"/>
      <c r="B54" s="102"/>
      <c r="C54" s="127" t="s">
        <v>20</v>
      </c>
      <c r="D54" s="128"/>
      <c r="E54" s="129"/>
      <c r="F54" s="125"/>
      <c r="G54" s="93"/>
      <c r="H54" s="77"/>
      <c r="I54" s="136"/>
      <c r="J54" s="65">
        <f>SUM(J46:J53)</f>
        <v>4628.5064</v>
      </c>
    </row>
    <row r="55" spans="1:10" ht="47.25" customHeight="1">
      <c r="A55" s="86" t="s">
        <v>87</v>
      </c>
      <c r="B55" s="103" t="s">
        <v>163</v>
      </c>
      <c r="C55" s="130" t="s">
        <v>128</v>
      </c>
      <c r="D55" s="98"/>
      <c r="E55" s="109"/>
      <c r="F55" s="106"/>
      <c r="G55" s="93"/>
      <c r="H55" s="77"/>
      <c r="I55" s="136"/>
      <c r="J55" s="50"/>
    </row>
    <row r="56" spans="1:10" ht="19.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/>
      <c r="F56" s="106"/>
      <c r="G56" s="93">
        <f>'global 1'!G56</f>
        <v>39.98</v>
      </c>
      <c r="H56" s="77">
        <v>0.2651</v>
      </c>
      <c r="I56" s="136">
        <f t="shared" si="0"/>
        <v>50.58</v>
      </c>
      <c r="J56" s="50">
        <f>I56*E56</f>
        <v>0</v>
      </c>
    </row>
    <row r="57" spans="1:10" ht="27.75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/>
      <c r="F57" s="106"/>
      <c r="G57" s="93">
        <f>'global 1'!G57</f>
        <v>49.4</v>
      </c>
      <c r="H57" s="77">
        <v>0.2651</v>
      </c>
      <c r="I57" s="136">
        <f t="shared" si="0"/>
        <v>62.5</v>
      </c>
      <c r="J57" s="50">
        <f>I57*E57</f>
        <v>0</v>
      </c>
    </row>
    <row r="58" spans="1:10" ht="28.5" customHeight="1">
      <c r="A58" s="86" t="s">
        <v>118</v>
      </c>
      <c r="B58" s="102" t="s">
        <v>165</v>
      </c>
      <c r="C58" s="131" t="s">
        <v>86</v>
      </c>
      <c r="D58" s="98" t="s">
        <v>19</v>
      </c>
      <c r="E58" s="109"/>
      <c r="F58" s="106"/>
      <c r="G58" s="93">
        <f>'global 1'!G58</f>
        <v>49.4</v>
      </c>
      <c r="H58" s="77">
        <v>0.2651</v>
      </c>
      <c r="I58" s="136">
        <f t="shared" si="0"/>
        <v>62.5</v>
      </c>
      <c r="J58" s="50">
        <f>I58*E58</f>
        <v>0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0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39864.339199999995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J1:J2"/>
    <mergeCell ref="C10:C11"/>
    <mergeCell ref="E10:E11"/>
    <mergeCell ref="J10:J11"/>
    <mergeCell ref="A2:H2"/>
    <mergeCell ref="A1:H1"/>
    <mergeCell ref="A8:J8"/>
    <mergeCell ref="D10:D11"/>
    <mergeCell ref="A5:B6"/>
    <mergeCell ref="C5:H6"/>
    <mergeCell ref="C7:J7"/>
    <mergeCell ref="A7:B7"/>
    <mergeCell ref="H10:H11"/>
    <mergeCell ref="A3:H4"/>
    <mergeCell ref="G10:G11"/>
    <mergeCell ref="F10:F11"/>
    <mergeCell ref="A10:A11"/>
    <mergeCell ref="B10:B11"/>
    <mergeCell ref="I10:I11"/>
    <mergeCell ref="A60:I60"/>
    <mergeCell ref="C59:I59"/>
    <mergeCell ref="A68:J71"/>
    <mergeCell ref="A76:J76"/>
    <mergeCell ref="A73:J74"/>
    <mergeCell ref="A62:B65"/>
    <mergeCell ref="C62:D63"/>
    <mergeCell ref="C64:D65"/>
    <mergeCell ref="E62:J65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52">
      <selection activeCell="A62" sqref="A62:B65"/>
    </sheetView>
  </sheetViews>
  <sheetFormatPr defaultColWidth="9.140625" defaultRowHeight="12.75"/>
  <cols>
    <col min="1" max="1" width="9.421875" style="0" customWidth="1"/>
    <col min="2" max="2" width="17.7109375" style="0" customWidth="1"/>
    <col min="3" max="3" width="52.2812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0.7109375" style="0" customWidth="1"/>
    <col min="9" max="9" width="13.2812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11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139</v>
      </c>
    </row>
    <row r="5" spans="1:10" ht="14.25" customHeight="1">
      <c r="A5" s="145" t="s">
        <v>6</v>
      </c>
      <c r="B5" s="146"/>
      <c r="C5" s="168" t="s">
        <v>83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82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4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55" t="s">
        <v>88</v>
      </c>
      <c r="B13" s="91" t="s">
        <v>148</v>
      </c>
      <c r="C13" s="104" t="s">
        <v>51</v>
      </c>
      <c r="D13" s="105" t="s">
        <v>24</v>
      </c>
      <c r="E13" s="106"/>
      <c r="F13" s="93"/>
      <c r="G13" s="93">
        <f>'global 1'!G13</f>
        <v>9.35</v>
      </c>
      <c r="H13" s="77">
        <v>0.2651</v>
      </c>
      <c r="I13" s="136">
        <f aca="true" t="shared" si="0" ref="I13:I58">ROUND(G13*(1+H13),2)</f>
        <v>11.83</v>
      </c>
      <c r="J13" s="50">
        <f>I13*E13</f>
        <v>0</v>
      </c>
    </row>
    <row r="14" spans="1:10" ht="20.25" customHeight="1">
      <c r="A14" s="55" t="s">
        <v>89</v>
      </c>
      <c r="B14" s="91" t="s">
        <v>119</v>
      </c>
      <c r="C14" s="104" t="s">
        <v>52</v>
      </c>
      <c r="D14" s="105" t="s">
        <v>19</v>
      </c>
      <c r="E14" s="106"/>
      <c r="F14" s="94"/>
      <c r="G14" s="93">
        <f>'global 1'!G14</f>
        <v>0.59</v>
      </c>
      <c r="H14" s="77">
        <v>0.2651</v>
      </c>
      <c r="I14" s="136">
        <f t="shared" si="0"/>
        <v>0.75</v>
      </c>
      <c r="J14" s="50">
        <f>I14*E14</f>
        <v>0</v>
      </c>
    </row>
    <row r="15" spans="1:10" ht="18.75" customHeight="1">
      <c r="A15" s="55" t="s">
        <v>90</v>
      </c>
      <c r="B15" s="91" t="s">
        <v>64</v>
      </c>
      <c r="C15" s="108" t="s">
        <v>53</v>
      </c>
      <c r="D15" s="105" t="s">
        <v>27</v>
      </c>
      <c r="E15" s="109">
        <v>1144</v>
      </c>
      <c r="F15" s="94"/>
      <c r="G15" s="93">
        <f>'global 1'!G15</f>
        <v>0.75</v>
      </c>
      <c r="H15" s="77">
        <v>0.2651</v>
      </c>
      <c r="I15" s="136">
        <f t="shared" si="0"/>
        <v>0.95</v>
      </c>
      <c r="J15" s="50">
        <f>I15*E15</f>
        <v>1086.8</v>
      </c>
    </row>
    <row r="16" spans="1:10" ht="20.25" customHeight="1">
      <c r="A16" s="89"/>
      <c r="B16" s="91"/>
      <c r="C16" s="110" t="s">
        <v>20</v>
      </c>
      <c r="D16" s="111"/>
      <c r="E16" s="112"/>
      <c r="F16" s="94"/>
      <c r="G16" s="93"/>
      <c r="H16" s="77"/>
      <c r="I16" s="136"/>
      <c r="J16" s="65">
        <f>SUM(J13:J15)</f>
        <v>1086.8</v>
      </c>
    </row>
    <row r="17" spans="1:10" ht="24.75" customHeight="1">
      <c r="A17" s="54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136"/>
      <c r="J17" s="50"/>
    </row>
    <row r="18" spans="1:10" ht="20.25" customHeight="1">
      <c r="A18" s="73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136">
        <f t="shared" si="0"/>
        <v>81.93</v>
      </c>
      <c r="J18" s="50">
        <f aca="true" t="shared" si="1" ref="J18:J27">I18*E18</f>
        <v>0</v>
      </c>
    </row>
    <row r="19" spans="1:10" ht="20.25" customHeight="1">
      <c r="A19" s="73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136">
        <f t="shared" si="0"/>
        <v>0.43</v>
      </c>
      <c r="J19" s="50">
        <f t="shared" si="1"/>
        <v>0</v>
      </c>
    </row>
    <row r="20" spans="1:10" ht="18.75" customHeight="1">
      <c r="A20" s="73" t="s">
        <v>93</v>
      </c>
      <c r="B20" s="91" t="s">
        <v>189</v>
      </c>
      <c r="C20" s="70" t="s">
        <v>190</v>
      </c>
      <c r="D20" s="91" t="s">
        <v>24</v>
      </c>
      <c r="E20" s="115"/>
      <c r="F20" s="94"/>
      <c r="G20" s="93">
        <f>'global 1'!G20</f>
        <v>128.42</v>
      </c>
      <c r="H20" s="77">
        <v>0.2651</v>
      </c>
      <c r="I20" s="136">
        <f t="shared" si="0"/>
        <v>162.46</v>
      </c>
      <c r="J20" s="50">
        <f t="shared" si="1"/>
        <v>0</v>
      </c>
    </row>
    <row r="21" spans="1:10" ht="18.75" customHeight="1">
      <c r="A21" s="73" t="s">
        <v>94</v>
      </c>
      <c r="B21" s="91" t="s">
        <v>123</v>
      </c>
      <c r="C21" s="70" t="s">
        <v>156</v>
      </c>
      <c r="D21" s="91" t="s">
        <v>122</v>
      </c>
      <c r="E21" s="115"/>
      <c r="F21" s="94"/>
      <c r="G21" s="93">
        <f>'global 1'!G21</f>
        <v>0.34</v>
      </c>
      <c r="H21" s="77">
        <v>0.2651</v>
      </c>
      <c r="I21" s="136">
        <f t="shared" si="0"/>
        <v>0.43</v>
      </c>
      <c r="J21" s="50">
        <f t="shared" si="1"/>
        <v>0</v>
      </c>
    </row>
    <row r="22" spans="1:10" ht="20.25" customHeight="1">
      <c r="A22" s="73" t="s">
        <v>95</v>
      </c>
      <c r="B22" s="91" t="s">
        <v>149</v>
      </c>
      <c r="C22" s="56" t="s">
        <v>55</v>
      </c>
      <c r="D22" s="105" t="s">
        <v>27</v>
      </c>
      <c r="E22" s="109"/>
      <c r="F22" s="116"/>
      <c r="G22" s="93">
        <f>'global 1'!G22</f>
        <v>2.69</v>
      </c>
      <c r="H22" s="77">
        <v>0.2651</v>
      </c>
      <c r="I22" s="136">
        <f t="shared" si="0"/>
        <v>3.4</v>
      </c>
      <c r="J22" s="50">
        <f t="shared" si="1"/>
        <v>0</v>
      </c>
    </row>
    <row r="23" spans="1:10" ht="20.25" customHeight="1">
      <c r="A23" s="73" t="s">
        <v>96</v>
      </c>
      <c r="B23" s="91" t="s">
        <v>23</v>
      </c>
      <c r="C23" s="56" t="s">
        <v>191</v>
      </c>
      <c r="D23" s="105" t="s">
        <v>22</v>
      </c>
      <c r="E23" s="109"/>
      <c r="F23" s="94"/>
      <c r="G23" s="93">
        <f>'global 1'!G23</f>
        <v>180.77</v>
      </c>
      <c r="H23" s="77">
        <v>0.2651</v>
      </c>
      <c r="I23" s="136">
        <f t="shared" si="0"/>
        <v>228.69</v>
      </c>
      <c r="J23" s="50">
        <f t="shared" si="1"/>
        <v>0</v>
      </c>
    </row>
    <row r="24" spans="1:10" ht="20.25" customHeight="1">
      <c r="A24" s="73" t="s">
        <v>97</v>
      </c>
      <c r="B24" s="91" t="s">
        <v>123</v>
      </c>
      <c r="C24" s="70" t="s">
        <v>182</v>
      </c>
      <c r="D24" s="91" t="s">
        <v>122</v>
      </c>
      <c r="E24" s="109"/>
      <c r="F24" s="94"/>
      <c r="G24" s="93">
        <f>'global 1'!G24</f>
        <v>0.34</v>
      </c>
      <c r="H24" s="77">
        <v>0.2651</v>
      </c>
      <c r="I24" s="136">
        <f t="shared" si="0"/>
        <v>0.43</v>
      </c>
      <c r="J24" s="50">
        <f t="shared" si="1"/>
        <v>0</v>
      </c>
    </row>
    <row r="25" spans="1:10" ht="20.25" customHeight="1">
      <c r="A25" s="73" t="s">
        <v>98</v>
      </c>
      <c r="B25" s="91" t="s">
        <v>195</v>
      </c>
      <c r="C25" s="56" t="s">
        <v>196</v>
      </c>
      <c r="D25" s="105" t="s">
        <v>27</v>
      </c>
      <c r="E25" s="109"/>
      <c r="F25" s="94"/>
      <c r="G25" s="93">
        <f>'global 1'!G25</f>
        <v>1.14</v>
      </c>
      <c r="H25" s="77">
        <v>0.2651</v>
      </c>
      <c r="I25" s="136">
        <f t="shared" si="0"/>
        <v>1.44</v>
      </c>
      <c r="J25" s="50">
        <f t="shared" si="1"/>
        <v>0</v>
      </c>
    </row>
    <row r="26" spans="1:10" ht="20.25" customHeight="1">
      <c r="A26" s="73" t="s">
        <v>183</v>
      </c>
      <c r="B26" s="91" t="s">
        <v>23</v>
      </c>
      <c r="C26" s="56" t="s">
        <v>192</v>
      </c>
      <c r="D26" s="105" t="s">
        <v>22</v>
      </c>
      <c r="E26" s="109"/>
      <c r="F26" s="94"/>
      <c r="G26" s="93">
        <f>'global 1'!G26</f>
        <v>180.77</v>
      </c>
      <c r="H26" s="77">
        <v>0.2651</v>
      </c>
      <c r="I26" s="136">
        <f t="shared" si="0"/>
        <v>228.69</v>
      </c>
      <c r="J26" s="50">
        <f t="shared" si="1"/>
        <v>0</v>
      </c>
    </row>
    <row r="27" spans="1:10" ht="20.25" customHeight="1">
      <c r="A27" s="73" t="s">
        <v>184</v>
      </c>
      <c r="B27" s="91" t="s">
        <v>123</v>
      </c>
      <c r="C27" s="70" t="s">
        <v>182</v>
      </c>
      <c r="D27" s="91" t="s">
        <v>122</v>
      </c>
      <c r="E27" s="117"/>
      <c r="F27" s="94"/>
      <c r="G27" s="93">
        <f>'global 1'!G27</f>
        <v>0.34</v>
      </c>
      <c r="H27" s="77">
        <v>0.2651</v>
      </c>
      <c r="I27" s="136">
        <f t="shared" si="0"/>
        <v>0.43</v>
      </c>
      <c r="J27" s="50">
        <f t="shared" si="1"/>
        <v>0</v>
      </c>
    </row>
    <row r="28" spans="1:10" ht="20.25" customHeight="1">
      <c r="A28" s="89"/>
      <c r="B28" s="91"/>
      <c r="C28" s="62" t="s">
        <v>20</v>
      </c>
      <c r="D28" s="119"/>
      <c r="E28" s="120"/>
      <c r="F28" s="94"/>
      <c r="G28" s="93"/>
      <c r="H28" s="77"/>
      <c r="I28" s="136"/>
      <c r="J28" s="65">
        <f>SUM(J18:J27)</f>
        <v>0</v>
      </c>
    </row>
    <row r="29" spans="1:10" ht="20.25" customHeight="1">
      <c r="A29" s="54" t="s">
        <v>69</v>
      </c>
      <c r="B29" s="91"/>
      <c r="C29" s="54" t="s">
        <v>56</v>
      </c>
      <c r="D29" s="105" t="s">
        <v>19</v>
      </c>
      <c r="E29" s="114">
        <v>1144</v>
      </c>
      <c r="F29" s="93"/>
      <c r="G29" s="93"/>
      <c r="H29" s="77"/>
      <c r="I29" s="136"/>
      <c r="J29" s="50"/>
    </row>
    <row r="30" spans="1:10" ht="21" customHeight="1">
      <c r="A30" s="73" t="s">
        <v>99</v>
      </c>
      <c r="B30" s="91" t="s">
        <v>195</v>
      </c>
      <c r="C30" s="56" t="s">
        <v>197</v>
      </c>
      <c r="D30" s="105" t="s">
        <v>27</v>
      </c>
      <c r="E30" s="109">
        <v>1144</v>
      </c>
      <c r="F30" s="93"/>
      <c r="G30" s="93">
        <f>'global 1'!G30</f>
        <v>1.14</v>
      </c>
      <c r="H30" s="77">
        <v>0.2651</v>
      </c>
      <c r="I30" s="136">
        <f t="shared" si="0"/>
        <v>1.44</v>
      </c>
      <c r="J30" s="50">
        <f aca="true" t="shared" si="2" ref="J30:J35">I30*E30</f>
        <v>1647.36</v>
      </c>
    </row>
    <row r="31" spans="1:10" ht="20.25" customHeight="1">
      <c r="A31" s="73" t="s">
        <v>100</v>
      </c>
      <c r="B31" s="91" t="s">
        <v>23</v>
      </c>
      <c r="C31" s="56" t="s">
        <v>193</v>
      </c>
      <c r="D31" s="105" t="s">
        <v>22</v>
      </c>
      <c r="E31" s="109">
        <f>E30*0.04*2.5</f>
        <v>114.39999999999999</v>
      </c>
      <c r="F31" s="93"/>
      <c r="G31" s="93">
        <f>'global 1'!G31</f>
        <v>180.77</v>
      </c>
      <c r="H31" s="77">
        <v>0.2651</v>
      </c>
      <c r="I31" s="136">
        <f t="shared" si="0"/>
        <v>228.69</v>
      </c>
      <c r="J31" s="50">
        <f t="shared" si="2"/>
        <v>26162.136</v>
      </c>
    </row>
    <row r="32" spans="1:10" ht="20.25" customHeight="1">
      <c r="A32" s="73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3431.9999999999995</v>
      </c>
      <c r="F32" s="93"/>
      <c r="G32" s="93">
        <f>'global 1'!G32</f>
        <v>0.34</v>
      </c>
      <c r="H32" s="77">
        <v>0.2651</v>
      </c>
      <c r="I32" s="136">
        <f t="shared" si="0"/>
        <v>0.43</v>
      </c>
      <c r="J32" s="50">
        <f t="shared" si="2"/>
        <v>1475.7599999999998</v>
      </c>
    </row>
    <row r="33" spans="1:10" ht="16.5" customHeight="1">
      <c r="A33" s="73" t="s">
        <v>102</v>
      </c>
      <c r="B33" s="91" t="s">
        <v>195</v>
      </c>
      <c r="C33" s="56" t="s">
        <v>197</v>
      </c>
      <c r="D33" s="105" t="s">
        <v>27</v>
      </c>
      <c r="E33" s="109"/>
      <c r="F33" s="94"/>
      <c r="G33" s="93">
        <f>'global 1'!G33</f>
        <v>1.14</v>
      </c>
      <c r="H33" s="77">
        <v>0.2651</v>
      </c>
      <c r="I33" s="136">
        <f t="shared" si="0"/>
        <v>1.44</v>
      </c>
      <c r="J33" s="50">
        <f t="shared" si="2"/>
        <v>0</v>
      </c>
    </row>
    <row r="34" spans="1:10" ht="21" customHeight="1">
      <c r="A34" s="73" t="s">
        <v>185</v>
      </c>
      <c r="B34" s="100" t="s">
        <v>65</v>
      </c>
      <c r="C34" s="56" t="s">
        <v>194</v>
      </c>
      <c r="D34" s="105" t="s">
        <v>22</v>
      </c>
      <c r="E34" s="109"/>
      <c r="F34" s="95"/>
      <c r="G34" s="93">
        <f>'global 1'!G34</f>
        <v>180.77</v>
      </c>
      <c r="H34" s="77">
        <v>0.2651</v>
      </c>
      <c r="I34" s="136">
        <f t="shared" si="0"/>
        <v>228.69</v>
      </c>
      <c r="J34" s="50">
        <f t="shared" si="2"/>
        <v>0</v>
      </c>
    </row>
    <row r="35" spans="1:10" ht="21" customHeight="1">
      <c r="A35" s="73" t="s">
        <v>186</v>
      </c>
      <c r="B35" s="91" t="s">
        <v>123</v>
      </c>
      <c r="C35" s="70" t="s">
        <v>182</v>
      </c>
      <c r="D35" s="91" t="s">
        <v>122</v>
      </c>
      <c r="E35" s="117"/>
      <c r="F35" s="95"/>
      <c r="G35" s="93">
        <f>'global 1'!G35</f>
        <v>0.34</v>
      </c>
      <c r="H35" s="77">
        <v>0.2651</v>
      </c>
      <c r="I35" s="136">
        <f t="shared" si="0"/>
        <v>0.43</v>
      </c>
      <c r="J35" s="50">
        <f t="shared" si="2"/>
        <v>0</v>
      </c>
    </row>
    <row r="36" spans="1:10" ht="32.25" customHeight="1">
      <c r="A36" s="74"/>
      <c r="B36" s="91"/>
      <c r="C36" s="118" t="s">
        <v>20</v>
      </c>
      <c r="D36" s="119"/>
      <c r="E36" s="120"/>
      <c r="F36" s="93"/>
      <c r="G36" s="93"/>
      <c r="H36" s="77"/>
      <c r="I36" s="136"/>
      <c r="J36" s="65">
        <f>SUM(J30:J35)</f>
        <v>29285.255999999998</v>
      </c>
    </row>
    <row r="37" spans="1:10" ht="31.5" customHeight="1">
      <c r="A37" s="54" t="s">
        <v>25</v>
      </c>
      <c r="B37" s="91"/>
      <c r="C37" s="112" t="s">
        <v>57</v>
      </c>
      <c r="D37" s="105"/>
      <c r="E37" s="105"/>
      <c r="F37" s="93"/>
      <c r="G37" s="93"/>
      <c r="H37" s="77"/>
      <c r="I37" s="136"/>
      <c r="J37" s="50"/>
    </row>
    <row r="38" spans="1:10" ht="30" customHeight="1">
      <c r="A38" s="55" t="s">
        <v>103</v>
      </c>
      <c r="B38" s="91" t="s">
        <v>157</v>
      </c>
      <c r="C38" s="108" t="s">
        <v>158</v>
      </c>
      <c r="D38" s="105" t="s">
        <v>68</v>
      </c>
      <c r="E38" s="122"/>
      <c r="F38" s="94"/>
      <c r="G38" s="93">
        <f>'global 1'!G38</f>
        <v>7.45</v>
      </c>
      <c r="H38" s="77">
        <v>0.2651</v>
      </c>
      <c r="I38" s="136">
        <f t="shared" si="0"/>
        <v>9.42</v>
      </c>
      <c r="J38" s="50">
        <f aca="true" t="shared" si="3" ref="J38:J43">I38*E38</f>
        <v>0</v>
      </c>
    </row>
    <row r="39" spans="1:10" ht="37.5" customHeight="1">
      <c r="A39" s="55" t="s">
        <v>104</v>
      </c>
      <c r="B39" s="91" t="s">
        <v>159</v>
      </c>
      <c r="C39" s="108" t="s">
        <v>160</v>
      </c>
      <c r="D39" s="109" t="s">
        <v>68</v>
      </c>
      <c r="E39" s="122"/>
      <c r="F39" s="93"/>
      <c r="G39" s="93">
        <f>'global 1'!G39</f>
        <v>8.22</v>
      </c>
      <c r="H39" s="77">
        <v>0.2651</v>
      </c>
      <c r="I39" s="136">
        <f t="shared" si="0"/>
        <v>10.4</v>
      </c>
      <c r="J39" s="50">
        <f t="shared" si="3"/>
        <v>0</v>
      </c>
    </row>
    <row r="40" spans="1:10" ht="37.5" customHeight="1">
      <c r="A40" s="55" t="s">
        <v>105</v>
      </c>
      <c r="B40" s="91" t="s">
        <v>66</v>
      </c>
      <c r="C40" s="104" t="s">
        <v>58</v>
      </c>
      <c r="D40" s="109" t="s">
        <v>26</v>
      </c>
      <c r="E40" s="122"/>
      <c r="F40" s="93"/>
      <c r="G40" s="93">
        <f>'global 1'!G40</f>
        <v>842.2</v>
      </c>
      <c r="H40" s="77">
        <v>0.2651</v>
      </c>
      <c r="I40" s="136">
        <f t="shared" si="0"/>
        <v>1065.47</v>
      </c>
      <c r="J40" s="50">
        <f t="shared" si="3"/>
        <v>0</v>
      </c>
    </row>
    <row r="41" spans="1:10" ht="37.5" customHeight="1">
      <c r="A41" s="55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136">
        <f t="shared" si="0"/>
        <v>583.96</v>
      </c>
      <c r="J41" s="50">
        <f t="shared" si="3"/>
        <v>0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/>
      <c r="F42" s="93"/>
      <c r="G42" s="93">
        <f>'global 1'!G42</f>
        <v>23.7</v>
      </c>
      <c r="H42" s="77">
        <v>0.2651</v>
      </c>
      <c r="I42" s="136">
        <f t="shared" si="0"/>
        <v>29.98</v>
      </c>
      <c r="J42" s="50">
        <f t="shared" si="3"/>
        <v>0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/>
      <c r="F43" s="93"/>
      <c r="G43" s="93">
        <f>'global 1'!G43</f>
        <v>14.74</v>
      </c>
      <c r="H43" s="77">
        <v>0.2651</v>
      </c>
      <c r="I43" s="136">
        <f t="shared" si="0"/>
        <v>18.65</v>
      </c>
      <c r="J43" s="50">
        <f t="shared" si="3"/>
        <v>0</v>
      </c>
    </row>
    <row r="44" spans="1:10" ht="37.5" customHeight="1">
      <c r="A44" s="55"/>
      <c r="B44" s="91"/>
      <c r="C44" s="112" t="s">
        <v>20</v>
      </c>
      <c r="D44" s="105"/>
      <c r="E44" s="123"/>
      <c r="F44" s="93"/>
      <c r="G44" s="93"/>
      <c r="H44" s="77"/>
      <c r="I44" s="136"/>
      <c r="J44" s="65">
        <f>SUM(J38:J43)</f>
        <v>0</v>
      </c>
    </row>
    <row r="45" spans="1:10" ht="37.5" customHeight="1">
      <c r="A45" s="54" t="s">
        <v>28</v>
      </c>
      <c r="B45" s="91"/>
      <c r="C45" s="112" t="s">
        <v>61</v>
      </c>
      <c r="D45" s="105"/>
      <c r="E45" s="123"/>
      <c r="F45" s="93"/>
      <c r="G45" s="93"/>
      <c r="H45" s="77"/>
      <c r="I45" s="136"/>
      <c r="J45" s="50"/>
    </row>
    <row r="46" spans="1:10" ht="37.5" customHeight="1">
      <c r="A46" s="73" t="s">
        <v>109</v>
      </c>
      <c r="B46" s="91" t="s">
        <v>67</v>
      </c>
      <c r="C46" s="108" t="s">
        <v>62</v>
      </c>
      <c r="D46" s="109" t="s">
        <v>27</v>
      </c>
      <c r="E46" s="106">
        <v>36.4</v>
      </c>
      <c r="F46" s="93"/>
      <c r="G46" s="93">
        <f>'global 1'!G46</f>
        <v>13.97</v>
      </c>
      <c r="H46" s="77">
        <v>0.2651</v>
      </c>
      <c r="I46" s="136">
        <f t="shared" si="0"/>
        <v>17.67</v>
      </c>
      <c r="J46" s="50">
        <f aca="true" t="shared" si="4" ref="J46:J53">I46*E46</f>
        <v>643.188</v>
      </c>
    </row>
    <row r="47" spans="1:10" ht="37.5" customHeight="1">
      <c r="A47" s="73" t="s">
        <v>110</v>
      </c>
      <c r="B47" s="91" t="s">
        <v>67</v>
      </c>
      <c r="C47" s="108" t="s">
        <v>63</v>
      </c>
      <c r="D47" s="109" t="s">
        <v>27</v>
      </c>
      <c r="E47" s="106">
        <v>18.8</v>
      </c>
      <c r="F47" s="93"/>
      <c r="G47" s="93">
        <f>'global 1'!G47</f>
        <v>13.97</v>
      </c>
      <c r="H47" s="77">
        <v>0.2651</v>
      </c>
      <c r="I47" s="136">
        <f t="shared" si="0"/>
        <v>17.67</v>
      </c>
      <c r="J47" s="50">
        <f t="shared" si="4"/>
        <v>332.196</v>
      </c>
    </row>
    <row r="48" spans="1:10" ht="27.75" customHeight="1">
      <c r="A48" s="73" t="s">
        <v>111</v>
      </c>
      <c r="B48" s="91" t="s">
        <v>169</v>
      </c>
      <c r="C48" s="108" t="s">
        <v>174</v>
      </c>
      <c r="D48" s="109" t="s">
        <v>19</v>
      </c>
      <c r="E48" s="106">
        <v>0.3</v>
      </c>
      <c r="F48" s="93"/>
      <c r="G48" s="93">
        <f>'global 1'!G48</f>
        <v>143.72</v>
      </c>
      <c r="H48" s="77">
        <v>0.2651</v>
      </c>
      <c r="I48" s="136">
        <f t="shared" si="0"/>
        <v>181.82</v>
      </c>
      <c r="J48" s="50">
        <f t="shared" si="4"/>
        <v>54.546</v>
      </c>
    </row>
    <row r="49" spans="1:10" ht="35.25" customHeight="1">
      <c r="A49" s="73" t="s">
        <v>112</v>
      </c>
      <c r="B49" s="91" t="s">
        <v>169</v>
      </c>
      <c r="C49" s="108" t="s">
        <v>171</v>
      </c>
      <c r="D49" s="109" t="s">
        <v>19</v>
      </c>
      <c r="E49" s="106">
        <v>0.4</v>
      </c>
      <c r="F49" s="93"/>
      <c r="G49" s="93">
        <f>'global 1'!G49</f>
        <v>143.72</v>
      </c>
      <c r="H49" s="77">
        <v>0.2651</v>
      </c>
      <c r="I49" s="136">
        <f t="shared" si="0"/>
        <v>181.82</v>
      </c>
      <c r="J49" s="50">
        <f t="shared" si="4"/>
        <v>72.728</v>
      </c>
    </row>
    <row r="50" spans="1:10" ht="35.25" customHeight="1">
      <c r="A50" s="73" t="s">
        <v>129</v>
      </c>
      <c r="B50" s="91" t="s">
        <v>127</v>
      </c>
      <c r="C50" s="91" t="s">
        <v>126</v>
      </c>
      <c r="D50" s="91" t="s">
        <v>49</v>
      </c>
      <c r="E50" s="124">
        <v>2</v>
      </c>
      <c r="F50" s="93"/>
      <c r="G50" s="93">
        <f>'global 1'!G50</f>
        <v>195.82</v>
      </c>
      <c r="H50" s="77">
        <v>0.2651</v>
      </c>
      <c r="I50" s="136">
        <f t="shared" si="0"/>
        <v>247.73</v>
      </c>
      <c r="J50" s="50">
        <f t="shared" si="4"/>
        <v>495.46</v>
      </c>
    </row>
    <row r="51" spans="1:10" ht="24.75" customHeight="1">
      <c r="A51" s="73" t="s">
        <v>113</v>
      </c>
      <c r="B51" s="91" t="s">
        <v>168</v>
      </c>
      <c r="C51" s="108" t="s">
        <v>204</v>
      </c>
      <c r="D51" s="91" t="s">
        <v>18</v>
      </c>
      <c r="E51" s="106">
        <v>15</v>
      </c>
      <c r="F51" s="125"/>
      <c r="G51" s="93">
        <f>'global 1'!G51</f>
        <v>46.66</v>
      </c>
      <c r="H51" s="77">
        <v>0.2651</v>
      </c>
      <c r="I51" s="136">
        <f t="shared" si="0"/>
        <v>59.03</v>
      </c>
      <c r="J51" s="50">
        <f t="shared" si="4"/>
        <v>885.45</v>
      </c>
    </row>
    <row r="52" spans="1:10" ht="20.25" customHeight="1">
      <c r="A52" s="73" t="s">
        <v>114</v>
      </c>
      <c r="B52" s="91" t="s">
        <v>161</v>
      </c>
      <c r="C52" s="108" t="s">
        <v>162</v>
      </c>
      <c r="D52" s="109" t="s">
        <v>18</v>
      </c>
      <c r="E52" s="106">
        <f>'[2]Carlos Pavan'!E43</f>
        <v>166.3</v>
      </c>
      <c r="F52" s="94"/>
      <c r="G52" s="93">
        <f>'global 1'!G52</f>
        <v>29.26</v>
      </c>
      <c r="H52" s="77">
        <v>0.2651</v>
      </c>
      <c r="I52" s="136">
        <f t="shared" si="0"/>
        <v>37.02</v>
      </c>
      <c r="J52" s="50">
        <f t="shared" si="4"/>
        <v>6156.426000000001</v>
      </c>
    </row>
    <row r="53" spans="1:10" ht="17.25" customHeight="1">
      <c r="A53" s="73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136">
        <f t="shared" si="0"/>
        <v>456.42</v>
      </c>
      <c r="J53" s="50">
        <f t="shared" si="4"/>
        <v>1369.26</v>
      </c>
    </row>
    <row r="54" spans="1:10" ht="19.5" customHeight="1">
      <c r="A54" s="90"/>
      <c r="B54" s="102"/>
      <c r="C54" s="127" t="s">
        <v>20</v>
      </c>
      <c r="D54" s="128"/>
      <c r="E54" s="129"/>
      <c r="F54" s="125"/>
      <c r="G54" s="93"/>
      <c r="H54" s="77"/>
      <c r="I54" s="136"/>
      <c r="J54" s="65">
        <f>SUM(J46:J53)</f>
        <v>10009.254000000003</v>
      </c>
    </row>
    <row r="55" spans="1:10" ht="51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408</v>
      </c>
      <c r="F55" s="106"/>
      <c r="G55" s="93"/>
      <c r="H55" s="77"/>
      <c r="I55" s="136"/>
      <c r="J55" s="50"/>
    </row>
    <row r="56" spans="1:10" ht="19.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326.40000000000003</v>
      </c>
      <c r="F56" s="106"/>
      <c r="G56" s="93">
        <f>'global 1'!G56</f>
        <v>39.98</v>
      </c>
      <c r="H56" s="77">
        <v>0.2651</v>
      </c>
      <c r="I56" s="136">
        <f t="shared" si="0"/>
        <v>50.58</v>
      </c>
      <c r="J56" s="50">
        <f>I56*E56</f>
        <v>16509.312</v>
      </c>
    </row>
    <row r="57" spans="1:10" ht="36.75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40.800000000000004</v>
      </c>
      <c r="F57" s="106"/>
      <c r="G57" s="93">
        <f>'global 1'!G57</f>
        <v>49.4</v>
      </c>
      <c r="H57" s="77">
        <v>0.2651</v>
      </c>
      <c r="I57" s="136">
        <f t="shared" si="0"/>
        <v>62.5</v>
      </c>
      <c r="J57" s="50">
        <f>I57*E57</f>
        <v>2550.0000000000005</v>
      </c>
    </row>
    <row r="58" spans="1:10" ht="26.25" customHeight="1">
      <c r="A58" s="24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40.800000000000004</v>
      </c>
      <c r="F58" s="106"/>
      <c r="G58" s="93">
        <f>'global 1'!G58</f>
        <v>49.4</v>
      </c>
      <c r="H58" s="77">
        <v>0.2651</v>
      </c>
      <c r="I58" s="136">
        <f t="shared" si="0"/>
        <v>62.5</v>
      </c>
      <c r="J58" s="50">
        <f>I58*E58</f>
        <v>2550.0000000000005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21609.312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61990.622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8:J8"/>
    <mergeCell ref="A68:J71"/>
    <mergeCell ref="A76:J76"/>
    <mergeCell ref="A73:J74"/>
    <mergeCell ref="A62:B65"/>
    <mergeCell ref="C62:D63"/>
    <mergeCell ref="C64:D65"/>
    <mergeCell ref="E62:J65"/>
    <mergeCell ref="J1:J2"/>
    <mergeCell ref="C10:C11"/>
    <mergeCell ref="E10:E11"/>
    <mergeCell ref="J10:J11"/>
    <mergeCell ref="A2:H2"/>
    <mergeCell ref="A5:B6"/>
    <mergeCell ref="C5:H6"/>
    <mergeCell ref="C7:J7"/>
    <mergeCell ref="A7:B7"/>
    <mergeCell ref="A10:A11"/>
    <mergeCell ref="A1:H1"/>
    <mergeCell ref="D10:D11"/>
    <mergeCell ref="A60:I60"/>
    <mergeCell ref="F10:F11"/>
    <mergeCell ref="A3:H4"/>
    <mergeCell ref="B10:B11"/>
    <mergeCell ref="G10:G11"/>
    <mergeCell ref="C59:I59"/>
    <mergeCell ref="I10:I11"/>
    <mergeCell ref="H10:H11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52">
      <selection activeCell="A62" sqref="A62:B65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2.4218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1.28125" style="0" customWidth="1"/>
    <col min="9" max="9" width="13.5742187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11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140</v>
      </c>
    </row>
    <row r="5" spans="1:10" ht="14.25" customHeight="1">
      <c r="A5" s="145" t="s">
        <v>6</v>
      </c>
      <c r="B5" s="146"/>
      <c r="C5" s="168" t="s">
        <v>71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72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4" t="s">
        <v>17</v>
      </c>
      <c r="B12" s="53"/>
      <c r="C12" s="54" t="s">
        <v>50</v>
      </c>
      <c r="F12" s="28"/>
      <c r="G12" s="28"/>
      <c r="H12" s="16"/>
      <c r="I12" s="49"/>
      <c r="J12" s="50"/>
    </row>
    <row r="13" spans="1:10" ht="20.25" customHeight="1">
      <c r="A13" s="55" t="s">
        <v>88</v>
      </c>
      <c r="B13" s="91" t="s">
        <v>148</v>
      </c>
      <c r="C13" s="104" t="s">
        <v>51</v>
      </c>
      <c r="D13" s="105" t="s">
        <v>24</v>
      </c>
      <c r="E13" s="106">
        <f>'[2]Carlos Pavan'!E12</f>
        <v>0</v>
      </c>
      <c r="F13" s="93"/>
      <c r="G13" s="9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0</v>
      </c>
    </row>
    <row r="14" spans="1:10" ht="20.25" customHeight="1">
      <c r="A14" s="55" t="s">
        <v>89</v>
      </c>
      <c r="B14" s="91" t="s">
        <v>119</v>
      </c>
      <c r="C14" s="104" t="s">
        <v>52</v>
      </c>
      <c r="D14" s="105" t="s">
        <v>19</v>
      </c>
      <c r="E14" s="106"/>
      <c r="F14" s="94"/>
      <c r="G14" s="93">
        <f>'global 1'!G14</f>
        <v>0.59</v>
      </c>
      <c r="H14" s="77">
        <v>0.2651</v>
      </c>
      <c r="I14" s="92">
        <f t="shared" si="0"/>
        <v>0.75</v>
      </c>
      <c r="J14" s="50">
        <f aca="true" t="shared" si="1" ref="J14:J53">I14*E14</f>
        <v>0</v>
      </c>
    </row>
    <row r="15" spans="1:10" ht="18.75" customHeight="1">
      <c r="A15" s="55" t="s">
        <v>90</v>
      </c>
      <c r="B15" s="91" t="s">
        <v>64</v>
      </c>
      <c r="C15" s="108" t="s">
        <v>53</v>
      </c>
      <c r="D15" s="105" t="s">
        <v>27</v>
      </c>
      <c r="E15" s="109">
        <v>1144</v>
      </c>
      <c r="F15" s="94"/>
      <c r="G15" s="93">
        <f>'global 1'!G15</f>
        <v>0.75</v>
      </c>
      <c r="H15" s="77">
        <v>0.2651</v>
      </c>
      <c r="I15" s="92">
        <f t="shared" si="0"/>
        <v>0.95</v>
      </c>
      <c r="J15" s="50">
        <f t="shared" si="1"/>
        <v>1086.8</v>
      </c>
    </row>
    <row r="16" spans="1:10" ht="20.25" customHeight="1">
      <c r="A16" s="89"/>
      <c r="B16" s="91"/>
      <c r="C16" s="110" t="s">
        <v>20</v>
      </c>
      <c r="D16" s="111"/>
      <c r="E16" s="112"/>
      <c r="F16" s="94"/>
      <c r="G16" s="93"/>
      <c r="H16" s="77"/>
      <c r="I16" s="92"/>
      <c r="J16" s="65">
        <f>SUM(J13:J15)</f>
        <v>1086.8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92">
        <f t="shared" si="0"/>
        <v>81.93</v>
      </c>
      <c r="J18" s="50">
        <f t="shared" si="1"/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92">
        <f t="shared" si="0"/>
        <v>0.43</v>
      </c>
      <c r="J19" s="50">
        <f t="shared" si="1"/>
        <v>0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/>
      <c r="F20" s="94"/>
      <c r="G20" s="9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/>
      <c r="F21" s="94"/>
      <c r="G21" s="93">
        <f>'global 1'!G21</f>
        <v>0.34</v>
      </c>
      <c r="H21" s="77">
        <v>0.2651</v>
      </c>
      <c r="I21" s="92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116"/>
      <c r="G22" s="93">
        <f>'global 1'!G22</f>
        <v>2.69</v>
      </c>
      <c r="H22" s="77">
        <v>0.2651</v>
      </c>
      <c r="I22" s="92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94"/>
      <c r="G23" s="9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94"/>
      <c r="G24" s="93">
        <f>'global 1'!G24</f>
        <v>0.34</v>
      </c>
      <c r="H24" s="77">
        <v>0.2651</v>
      </c>
      <c r="I24" s="92">
        <f t="shared" si="0"/>
        <v>0.43</v>
      </c>
      <c r="J24" s="50">
        <f>I24*E24</f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94"/>
      <c r="G25" s="93">
        <f>'global 1'!G25</f>
        <v>1.14</v>
      </c>
      <c r="H25" s="77">
        <v>0.2651</v>
      </c>
      <c r="I25" s="92">
        <f t="shared" si="0"/>
        <v>1.44</v>
      </c>
      <c r="J25" s="50">
        <f>I25*E25</f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94"/>
      <c r="G26" s="93">
        <f>'global 1'!G26</f>
        <v>180.77</v>
      </c>
      <c r="H26" s="77">
        <v>0.2651</v>
      </c>
      <c r="I26" s="92">
        <f t="shared" si="0"/>
        <v>228.69</v>
      </c>
      <c r="J26" s="50">
        <f>I26*E26</f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94"/>
      <c r="G27" s="93">
        <f>'global 1'!G27</f>
        <v>0.34</v>
      </c>
      <c r="H27" s="77">
        <v>0.2651</v>
      </c>
      <c r="I27" s="92">
        <f t="shared" si="0"/>
        <v>0.43</v>
      </c>
      <c r="J27" s="50">
        <f>I27*E27</f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94"/>
      <c r="G28" s="93"/>
      <c r="H28" s="77"/>
      <c r="I28" s="92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1144</v>
      </c>
      <c r="F29" s="93"/>
      <c r="G29" s="9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v>1144</v>
      </c>
      <c r="F30" s="93"/>
      <c r="G30" s="93">
        <f>'global 1'!G30</f>
        <v>1.14</v>
      </c>
      <c r="H30" s="77">
        <v>0.2651</v>
      </c>
      <c r="I30" s="92">
        <f t="shared" si="0"/>
        <v>1.44</v>
      </c>
      <c r="J30" s="50">
        <f t="shared" si="1"/>
        <v>1647.36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E30*0.03*2.5</f>
        <v>85.8</v>
      </c>
      <c r="F31" s="93"/>
      <c r="G31" s="93">
        <f>'global 1'!G31</f>
        <v>180.77</v>
      </c>
      <c r="H31" s="77">
        <v>0.2651</v>
      </c>
      <c r="I31" s="92">
        <f t="shared" si="0"/>
        <v>228.69</v>
      </c>
      <c r="J31" s="50">
        <f t="shared" si="1"/>
        <v>19621.602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2574</v>
      </c>
      <c r="F32" s="93"/>
      <c r="G32" s="93">
        <f>'global 1'!G32</f>
        <v>0.34</v>
      </c>
      <c r="H32" s="77">
        <v>0.2651</v>
      </c>
      <c r="I32" s="92">
        <f t="shared" si="0"/>
        <v>0.43</v>
      </c>
      <c r="J32" s="50">
        <f>I32*E32</f>
        <v>1106.82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728</v>
      </c>
      <c r="F33" s="94"/>
      <c r="G33" s="93">
        <f>'global 1'!G33</f>
        <v>1.14</v>
      </c>
      <c r="H33" s="77">
        <v>0.2651</v>
      </c>
      <c r="I33" s="92">
        <f t="shared" si="0"/>
        <v>1.44</v>
      </c>
      <c r="J33" s="50">
        <f>I33*E33</f>
        <v>1048.32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f>E33*0.03*2.5</f>
        <v>54.6</v>
      </c>
      <c r="F34" s="95"/>
      <c r="G34" s="93">
        <f>'global 1'!G34</f>
        <v>180.77</v>
      </c>
      <c r="H34" s="77">
        <v>0.2651</v>
      </c>
      <c r="I34" s="92">
        <f t="shared" si="0"/>
        <v>228.69</v>
      </c>
      <c r="J34" s="50">
        <f>I34*E34</f>
        <v>12486.474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1638</v>
      </c>
      <c r="F35" s="95"/>
      <c r="G35" s="93">
        <f>'global 1'!G35</f>
        <v>0.34</v>
      </c>
      <c r="H35" s="77">
        <v>0.2651</v>
      </c>
      <c r="I35" s="92">
        <f t="shared" si="0"/>
        <v>0.43</v>
      </c>
      <c r="J35" s="50">
        <f>I35*E35</f>
        <v>704.34</v>
      </c>
    </row>
    <row r="36" spans="1:10" ht="32.25" customHeight="1">
      <c r="A36" s="74"/>
      <c r="B36" s="91"/>
      <c r="C36" s="118" t="s">
        <v>20</v>
      </c>
      <c r="D36" s="119"/>
      <c r="E36" s="120"/>
      <c r="F36" s="93"/>
      <c r="G36" s="93"/>
      <c r="H36" s="77"/>
      <c r="I36" s="92"/>
      <c r="J36" s="65">
        <f>SUM(J30:J35)</f>
        <v>36614.916</v>
      </c>
    </row>
    <row r="37" spans="1:10" ht="31.5" customHeight="1">
      <c r="A37" s="54" t="s">
        <v>25</v>
      </c>
      <c r="B37" s="91"/>
      <c r="C37" s="112" t="s">
        <v>57</v>
      </c>
      <c r="D37" s="105"/>
      <c r="E37" s="105"/>
      <c r="F37" s="93"/>
      <c r="G37" s="93"/>
      <c r="H37" s="77"/>
      <c r="I37" s="92"/>
      <c r="J37" s="50"/>
    </row>
    <row r="38" spans="1:10" ht="30" customHeight="1">
      <c r="A38" s="55" t="s">
        <v>103</v>
      </c>
      <c r="B38" s="91" t="s">
        <v>157</v>
      </c>
      <c r="C38" s="108" t="s">
        <v>158</v>
      </c>
      <c r="D38" s="105" t="s">
        <v>68</v>
      </c>
      <c r="E38" s="122">
        <v>76.8</v>
      </c>
      <c r="F38" s="94"/>
      <c r="G38" s="93">
        <f>'global 1'!G38</f>
        <v>7.45</v>
      </c>
      <c r="H38" s="77">
        <v>0.2651</v>
      </c>
      <c r="I38" s="92">
        <f t="shared" si="0"/>
        <v>9.42</v>
      </c>
      <c r="J38" s="50">
        <f t="shared" si="1"/>
        <v>723.456</v>
      </c>
    </row>
    <row r="39" spans="1:10" ht="37.5" customHeight="1">
      <c r="A39" s="55" t="s">
        <v>104</v>
      </c>
      <c r="B39" s="91" t="s">
        <v>159</v>
      </c>
      <c r="C39" s="108" t="s">
        <v>160</v>
      </c>
      <c r="D39" s="109" t="s">
        <v>68</v>
      </c>
      <c r="E39" s="122">
        <v>65.28</v>
      </c>
      <c r="F39" s="93"/>
      <c r="G39" s="93">
        <f>'global 1'!G39</f>
        <v>8.22</v>
      </c>
      <c r="H39" s="77">
        <v>0.2651</v>
      </c>
      <c r="I39" s="92">
        <f t="shared" si="0"/>
        <v>10.4</v>
      </c>
      <c r="J39" s="50">
        <f t="shared" si="1"/>
        <v>678.912</v>
      </c>
    </row>
    <row r="40" spans="1:10" ht="37.5" customHeight="1">
      <c r="A40" s="55" t="s">
        <v>105</v>
      </c>
      <c r="B40" s="91" t="s">
        <v>66</v>
      </c>
      <c r="C40" s="104" t="s">
        <v>58</v>
      </c>
      <c r="D40" s="109" t="s">
        <v>26</v>
      </c>
      <c r="E40" s="122">
        <v>2</v>
      </c>
      <c r="F40" s="93"/>
      <c r="G40" s="93">
        <f>'global 1'!G40</f>
        <v>842.2</v>
      </c>
      <c r="H40" s="77">
        <v>0.2651</v>
      </c>
      <c r="I40" s="92">
        <f t="shared" si="0"/>
        <v>1065.47</v>
      </c>
      <c r="J40" s="50">
        <f t="shared" si="1"/>
        <v>2130.94</v>
      </c>
    </row>
    <row r="41" spans="1:10" ht="37.5" customHeight="1">
      <c r="A41" s="55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92">
        <f t="shared" si="0"/>
        <v>583.96</v>
      </c>
      <c r="J41" s="50">
        <f t="shared" si="1"/>
        <v>0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>
        <v>64</v>
      </c>
      <c r="F42" s="93"/>
      <c r="G42" s="93">
        <f>'global 1'!G42</f>
        <v>23.7</v>
      </c>
      <c r="H42" s="77">
        <v>0.2651</v>
      </c>
      <c r="I42" s="92">
        <f t="shared" si="0"/>
        <v>29.98</v>
      </c>
      <c r="J42" s="50">
        <f t="shared" si="1"/>
        <v>1918.72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>
        <v>64</v>
      </c>
      <c r="F43" s="93"/>
      <c r="G43" s="93">
        <f>'global 1'!G43</f>
        <v>14.74</v>
      </c>
      <c r="H43" s="77">
        <v>0.2651</v>
      </c>
      <c r="I43" s="92">
        <f t="shared" si="0"/>
        <v>18.65</v>
      </c>
      <c r="J43" s="50">
        <f>I43*E43</f>
        <v>1193.6</v>
      </c>
    </row>
    <row r="44" spans="1:10" ht="37.5" customHeight="1">
      <c r="A44" s="55"/>
      <c r="B44" s="91"/>
      <c r="C44" s="112" t="s">
        <v>20</v>
      </c>
      <c r="D44" s="105"/>
      <c r="E44" s="123"/>
      <c r="F44" s="93"/>
      <c r="G44" s="93"/>
      <c r="H44" s="77"/>
      <c r="I44" s="92"/>
      <c r="J44" s="65">
        <f>SUM(J38:J43)</f>
        <v>6645.628000000001</v>
      </c>
    </row>
    <row r="45" spans="1:10" ht="37.5" customHeight="1">
      <c r="A45" s="54" t="s">
        <v>28</v>
      </c>
      <c r="B45" s="91"/>
      <c r="C45" s="112" t="s">
        <v>61</v>
      </c>
      <c r="D45" s="105"/>
      <c r="E45" s="123"/>
      <c r="F45" s="93"/>
      <c r="G45" s="93"/>
      <c r="H45" s="77"/>
      <c r="I45" s="92"/>
      <c r="J45" s="50"/>
    </row>
    <row r="46" spans="1:10" ht="37.5" customHeight="1">
      <c r="A46" s="73" t="s">
        <v>109</v>
      </c>
      <c r="B46" s="91" t="s">
        <v>67</v>
      </c>
      <c r="C46" s="108" t="s">
        <v>62</v>
      </c>
      <c r="D46" s="109" t="s">
        <v>27</v>
      </c>
      <c r="E46" s="106">
        <v>36.4</v>
      </c>
      <c r="F46" s="93"/>
      <c r="G46" s="93">
        <f>'global 1'!G46</f>
        <v>13.97</v>
      </c>
      <c r="H46" s="77">
        <v>0.2651</v>
      </c>
      <c r="I46" s="92">
        <f t="shared" si="0"/>
        <v>17.67</v>
      </c>
      <c r="J46" s="50">
        <f t="shared" si="1"/>
        <v>643.188</v>
      </c>
    </row>
    <row r="47" spans="1:10" ht="37.5" customHeight="1">
      <c r="A47" s="73" t="s">
        <v>110</v>
      </c>
      <c r="B47" s="91" t="s">
        <v>67</v>
      </c>
      <c r="C47" s="108" t="s">
        <v>63</v>
      </c>
      <c r="D47" s="109" t="s">
        <v>27</v>
      </c>
      <c r="E47" s="106">
        <v>18.8</v>
      </c>
      <c r="F47" s="93"/>
      <c r="G47" s="93">
        <f>'global 1'!G47</f>
        <v>13.97</v>
      </c>
      <c r="H47" s="77">
        <v>0.2651</v>
      </c>
      <c r="I47" s="92">
        <f t="shared" si="0"/>
        <v>17.67</v>
      </c>
      <c r="J47" s="50">
        <f t="shared" si="1"/>
        <v>332.196</v>
      </c>
    </row>
    <row r="48" spans="1:10" ht="27.75" customHeight="1">
      <c r="A48" s="73" t="s">
        <v>111</v>
      </c>
      <c r="B48" s="91" t="s">
        <v>169</v>
      </c>
      <c r="C48" s="108" t="s">
        <v>170</v>
      </c>
      <c r="D48" s="109" t="s">
        <v>19</v>
      </c>
      <c r="E48" s="106">
        <v>0.6</v>
      </c>
      <c r="F48" s="93"/>
      <c r="G48" s="93">
        <f>'global 1'!G48</f>
        <v>143.72</v>
      </c>
      <c r="H48" s="77">
        <v>0.2651</v>
      </c>
      <c r="I48" s="92">
        <f t="shared" si="0"/>
        <v>181.82</v>
      </c>
      <c r="J48" s="50">
        <f t="shared" si="1"/>
        <v>109.092</v>
      </c>
    </row>
    <row r="49" spans="1:10" ht="35.25" customHeight="1">
      <c r="A49" s="73" t="s">
        <v>112</v>
      </c>
      <c r="B49" s="91" t="s">
        <v>169</v>
      </c>
      <c r="C49" s="108" t="s">
        <v>171</v>
      </c>
      <c r="D49" s="109" t="s">
        <v>19</v>
      </c>
      <c r="E49" s="106">
        <v>0.4</v>
      </c>
      <c r="F49" s="93"/>
      <c r="G49" s="93">
        <f>'global 1'!G49</f>
        <v>143.72</v>
      </c>
      <c r="H49" s="77">
        <v>0.2651</v>
      </c>
      <c r="I49" s="92">
        <f t="shared" si="0"/>
        <v>181.82</v>
      </c>
      <c r="J49" s="50">
        <f t="shared" si="1"/>
        <v>72.728</v>
      </c>
    </row>
    <row r="50" spans="1:10" ht="35.25" customHeight="1">
      <c r="A50" s="73" t="s">
        <v>129</v>
      </c>
      <c r="B50" s="91" t="s">
        <v>127</v>
      </c>
      <c r="C50" s="91" t="s">
        <v>126</v>
      </c>
      <c r="D50" s="91" t="s">
        <v>49</v>
      </c>
      <c r="E50" s="124">
        <v>2</v>
      </c>
      <c r="F50" s="93"/>
      <c r="G50" s="93">
        <f>'global 1'!G50</f>
        <v>195.82</v>
      </c>
      <c r="H50" s="77">
        <v>0.2651</v>
      </c>
      <c r="I50" s="92">
        <f t="shared" si="0"/>
        <v>247.73</v>
      </c>
      <c r="J50" s="50">
        <f>I50*E50</f>
        <v>495.46</v>
      </c>
    </row>
    <row r="51" spans="1:10" ht="24.75" customHeight="1">
      <c r="A51" s="73" t="s">
        <v>113</v>
      </c>
      <c r="B51" s="91" t="s">
        <v>168</v>
      </c>
      <c r="C51" s="108" t="s">
        <v>205</v>
      </c>
      <c r="D51" s="91" t="s">
        <v>18</v>
      </c>
      <c r="E51" s="106">
        <v>18</v>
      </c>
      <c r="F51" s="125"/>
      <c r="G51" s="93">
        <f>'global 1'!G51</f>
        <v>46.66</v>
      </c>
      <c r="H51" s="77">
        <v>0.2651</v>
      </c>
      <c r="I51" s="92">
        <f t="shared" si="0"/>
        <v>59.03</v>
      </c>
      <c r="J51" s="50">
        <f t="shared" si="1"/>
        <v>1062.54</v>
      </c>
    </row>
    <row r="52" spans="1:10" ht="20.25" customHeight="1">
      <c r="A52" s="73" t="s">
        <v>114</v>
      </c>
      <c r="B52" s="91" t="s">
        <v>161</v>
      </c>
      <c r="C52" s="108" t="s">
        <v>162</v>
      </c>
      <c r="D52" s="109" t="s">
        <v>18</v>
      </c>
      <c r="E52" s="106"/>
      <c r="F52" s="94"/>
      <c r="G52" s="93">
        <f>'global 1'!G52</f>
        <v>29.26</v>
      </c>
      <c r="H52" s="77">
        <v>0.2651</v>
      </c>
      <c r="I52" s="92">
        <f t="shared" si="0"/>
        <v>37.02</v>
      </c>
      <c r="J52" s="50">
        <f t="shared" si="1"/>
        <v>0</v>
      </c>
    </row>
    <row r="53" spans="1:10" ht="17.25" customHeight="1">
      <c r="A53" s="73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92">
        <f t="shared" si="0"/>
        <v>456.42</v>
      </c>
      <c r="J53" s="50">
        <f t="shared" si="1"/>
        <v>1369.26</v>
      </c>
    </row>
    <row r="54" spans="1:10" ht="19.5" customHeight="1">
      <c r="A54" s="90"/>
      <c r="B54" s="102"/>
      <c r="C54" s="127" t="s">
        <v>20</v>
      </c>
      <c r="D54" s="128"/>
      <c r="E54" s="129"/>
      <c r="F54" s="125"/>
      <c r="G54" s="93"/>
      <c r="H54" s="77"/>
      <c r="I54" s="92"/>
      <c r="J54" s="65">
        <f>SUM(J46:J53)</f>
        <v>4084.464</v>
      </c>
    </row>
    <row r="55" spans="1:10" ht="50.2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408</v>
      </c>
      <c r="F55" s="106"/>
      <c r="G55" s="93"/>
      <c r="H55" s="77"/>
      <c r="I55" s="92"/>
      <c r="J55" s="50"/>
    </row>
    <row r="56" spans="1:10" ht="21.75" customHeight="1">
      <c r="A56" s="24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326.40000000000003</v>
      </c>
      <c r="F56" s="106"/>
      <c r="G56" s="93">
        <f>'global 1'!G56</f>
        <v>39.98</v>
      </c>
      <c r="H56" s="77">
        <v>0.2651</v>
      </c>
      <c r="I56" s="92">
        <f t="shared" si="0"/>
        <v>50.58</v>
      </c>
      <c r="J56" s="50">
        <f>I56*E56</f>
        <v>16509.312</v>
      </c>
    </row>
    <row r="57" spans="1:10" ht="25.5" customHeight="1">
      <c r="A57" s="24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40.800000000000004</v>
      </c>
      <c r="F57" s="106"/>
      <c r="G57" s="93">
        <f>'global 1'!G57</f>
        <v>49.4</v>
      </c>
      <c r="H57" s="77">
        <v>0.2651</v>
      </c>
      <c r="I57" s="92">
        <f t="shared" si="0"/>
        <v>62.5</v>
      </c>
      <c r="J57" s="50">
        <f>I57*E57</f>
        <v>2550.0000000000005</v>
      </c>
    </row>
    <row r="58" spans="1:10" ht="30" customHeight="1">
      <c r="A58" s="24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40.800000000000004</v>
      </c>
      <c r="F58" s="106"/>
      <c r="G58" s="93">
        <f>'global 1'!G58</f>
        <v>49.4</v>
      </c>
      <c r="H58" s="77">
        <v>0.2651</v>
      </c>
      <c r="I58" s="92">
        <f t="shared" si="0"/>
        <v>62.5</v>
      </c>
      <c r="J58" s="50">
        <f>I58*E58</f>
        <v>2550.0000000000005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21609.312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70041.12000000001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210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5:B6"/>
    <mergeCell ref="A7:B7"/>
    <mergeCell ref="H10:H11"/>
    <mergeCell ref="A8:J8"/>
    <mergeCell ref="D10:D11"/>
    <mergeCell ref="G10:G11"/>
    <mergeCell ref="A60:I60"/>
    <mergeCell ref="F10:F11"/>
    <mergeCell ref="A10:A11"/>
    <mergeCell ref="A68:J71"/>
    <mergeCell ref="C59:I59"/>
    <mergeCell ref="B10:B11"/>
    <mergeCell ref="J1:J2"/>
    <mergeCell ref="C10:C11"/>
    <mergeCell ref="E10:E11"/>
    <mergeCell ref="J10:J11"/>
    <mergeCell ref="A2:H2"/>
    <mergeCell ref="A1:H1"/>
    <mergeCell ref="I10:I11"/>
    <mergeCell ref="A3:H4"/>
    <mergeCell ref="C5:H6"/>
    <mergeCell ref="C7:J7"/>
    <mergeCell ref="A76:J76"/>
    <mergeCell ref="A73:J74"/>
    <mergeCell ref="A62:B65"/>
    <mergeCell ref="C62:D63"/>
    <mergeCell ref="C64:D65"/>
    <mergeCell ref="E62:J65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90" zoomScaleNormal="90" zoomScaleSheetLayoutView="90" zoomScalePageLayoutView="0" workbookViewId="0" topLeftCell="A49">
      <selection activeCell="A62" sqref="A62:B65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52.421875" style="0" customWidth="1"/>
    <col min="4" max="4" width="6.28125" style="0" customWidth="1"/>
    <col min="5" max="5" width="11.140625" style="0" bestFit="1" customWidth="1"/>
    <col min="6" max="6" width="10.57421875" style="0" hidden="1" customWidth="1"/>
    <col min="7" max="7" width="10.57421875" style="0" customWidth="1"/>
    <col min="8" max="8" width="11.28125" style="0" customWidth="1"/>
    <col min="9" max="9" width="12.7109375" style="27" customWidth="1"/>
    <col min="10" max="10" width="16.8515625" style="27" customWidth="1"/>
    <col min="11" max="11" width="16.7109375" style="0" customWidth="1"/>
  </cols>
  <sheetData>
    <row r="1" spans="1:10" ht="36" customHeight="1">
      <c r="A1" s="156"/>
      <c r="B1" s="157"/>
      <c r="C1" s="157"/>
      <c r="D1" s="157"/>
      <c r="E1" s="157"/>
      <c r="F1" s="157"/>
      <c r="G1" s="157"/>
      <c r="H1" s="158"/>
      <c r="I1" s="19"/>
      <c r="J1" s="142" t="s">
        <v>8</v>
      </c>
    </row>
    <row r="2" spans="1:10" ht="36" customHeight="1">
      <c r="A2" s="153" t="s">
        <v>11</v>
      </c>
      <c r="B2" s="154"/>
      <c r="C2" s="154"/>
      <c r="D2" s="154"/>
      <c r="E2" s="154"/>
      <c r="F2" s="154"/>
      <c r="G2" s="154"/>
      <c r="H2" s="155"/>
      <c r="I2" s="20"/>
      <c r="J2" s="150"/>
    </row>
    <row r="3" spans="1:10" ht="13.5" customHeight="1">
      <c r="A3" s="145" t="s">
        <v>70</v>
      </c>
      <c r="B3" s="146"/>
      <c r="C3" s="146"/>
      <c r="D3" s="146"/>
      <c r="E3" s="146"/>
      <c r="F3" s="146"/>
      <c r="G3" s="146"/>
      <c r="H3" s="147"/>
      <c r="I3" s="14"/>
      <c r="J3" s="4" t="s">
        <v>0</v>
      </c>
    </row>
    <row r="4" spans="1:10" ht="12.75" customHeight="1">
      <c r="A4" s="148"/>
      <c r="B4" s="149"/>
      <c r="C4" s="149"/>
      <c r="D4" s="149"/>
      <c r="E4" s="149"/>
      <c r="F4" s="149"/>
      <c r="G4" s="149"/>
      <c r="H4" s="143"/>
      <c r="I4" s="15"/>
      <c r="J4" s="26" t="s">
        <v>141</v>
      </c>
    </row>
    <row r="5" spans="1:10" ht="14.25" customHeight="1">
      <c r="A5" s="145" t="s">
        <v>6</v>
      </c>
      <c r="B5" s="146"/>
      <c r="C5" s="168" t="s">
        <v>131</v>
      </c>
      <c r="D5" s="168"/>
      <c r="E5" s="168"/>
      <c r="F5" s="168"/>
      <c r="G5" s="168"/>
      <c r="H5" s="169"/>
      <c r="I5" s="13"/>
      <c r="J5" s="4" t="s">
        <v>12</v>
      </c>
    </row>
    <row r="6" spans="1:10" ht="18">
      <c r="A6" s="166"/>
      <c r="B6" s="167"/>
      <c r="C6" s="170"/>
      <c r="D6" s="170"/>
      <c r="E6" s="170"/>
      <c r="F6" s="170"/>
      <c r="G6" s="170"/>
      <c r="H6" s="171"/>
      <c r="I6" s="21"/>
      <c r="J6" s="5" t="s">
        <v>208</v>
      </c>
    </row>
    <row r="7" spans="1:10" ht="15.75" customHeight="1">
      <c r="A7" s="175" t="s">
        <v>9</v>
      </c>
      <c r="B7" s="176"/>
      <c r="C7" s="172" t="s">
        <v>130</v>
      </c>
      <c r="D7" s="173"/>
      <c r="E7" s="173"/>
      <c r="F7" s="173"/>
      <c r="G7" s="173"/>
      <c r="H7" s="173"/>
      <c r="I7" s="173"/>
      <c r="J7" s="174"/>
    </row>
    <row r="8" spans="1:10" ht="15.75">
      <c r="A8" s="159" t="s">
        <v>207</v>
      </c>
      <c r="B8" s="160"/>
      <c r="C8" s="160"/>
      <c r="D8" s="160"/>
      <c r="E8" s="160"/>
      <c r="F8" s="160"/>
      <c r="G8" s="160"/>
      <c r="H8" s="160"/>
      <c r="I8" s="161"/>
      <c r="J8" s="162"/>
    </row>
    <row r="9" spans="1:10" ht="10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1" customHeight="1">
      <c r="A10" s="203" t="s">
        <v>1</v>
      </c>
      <c r="B10" s="140" t="s">
        <v>10</v>
      </c>
      <c r="C10" s="140" t="s">
        <v>2</v>
      </c>
      <c r="D10" s="140" t="s">
        <v>3</v>
      </c>
      <c r="E10" s="140" t="s">
        <v>4</v>
      </c>
      <c r="F10" s="140" t="s">
        <v>7</v>
      </c>
      <c r="G10" s="140" t="s">
        <v>7</v>
      </c>
      <c r="H10" s="140" t="s">
        <v>13</v>
      </c>
      <c r="I10" s="140" t="s">
        <v>16</v>
      </c>
      <c r="J10" s="151" t="s">
        <v>15</v>
      </c>
    </row>
    <row r="11" spans="1:10" ht="20.25" customHeight="1">
      <c r="A11" s="204"/>
      <c r="B11" s="141"/>
      <c r="C11" s="141"/>
      <c r="D11" s="141"/>
      <c r="E11" s="141"/>
      <c r="F11" s="141"/>
      <c r="G11" s="141"/>
      <c r="H11" s="141"/>
      <c r="I11" s="141"/>
      <c r="J11" s="152"/>
    </row>
    <row r="12" spans="1:10" ht="20.25" customHeight="1">
      <c r="A12" s="54" t="s">
        <v>17</v>
      </c>
      <c r="B12" s="91"/>
      <c r="C12" s="113" t="s">
        <v>50</v>
      </c>
      <c r="D12" s="103"/>
      <c r="E12" s="103"/>
      <c r="F12" s="137"/>
      <c r="G12" s="137"/>
      <c r="H12" s="107"/>
      <c r="I12" s="49"/>
      <c r="J12" s="50"/>
    </row>
    <row r="13" spans="1:10" ht="20.25" customHeight="1">
      <c r="A13" s="55" t="s">
        <v>88</v>
      </c>
      <c r="B13" s="91" t="s">
        <v>148</v>
      </c>
      <c r="C13" s="104" t="s">
        <v>51</v>
      </c>
      <c r="D13" s="105" t="s">
        <v>24</v>
      </c>
      <c r="E13" s="106">
        <f>'[2]Carlos Pavan'!E12</f>
        <v>0</v>
      </c>
      <c r="F13" s="93"/>
      <c r="G13" s="93">
        <f>'global 1'!G13</f>
        <v>9.35</v>
      </c>
      <c r="H13" s="77">
        <v>0.2651</v>
      </c>
      <c r="I13" s="92">
        <f aca="true" t="shared" si="0" ref="I13:I58">ROUND(G13*(1+H13),2)</f>
        <v>11.83</v>
      </c>
      <c r="J13" s="50">
        <f>I13*E13</f>
        <v>0</v>
      </c>
    </row>
    <row r="14" spans="1:10" ht="20.25" customHeight="1">
      <c r="A14" s="55" t="s">
        <v>89</v>
      </c>
      <c r="B14" s="91" t="s">
        <v>119</v>
      </c>
      <c r="C14" s="104" t="s">
        <v>52</v>
      </c>
      <c r="D14" s="105" t="s">
        <v>19</v>
      </c>
      <c r="E14" s="106"/>
      <c r="F14" s="94"/>
      <c r="G14" s="93">
        <f>'global 1'!G14</f>
        <v>0.59</v>
      </c>
      <c r="H14" s="77">
        <v>0.2651</v>
      </c>
      <c r="I14" s="92">
        <f t="shared" si="0"/>
        <v>0.75</v>
      </c>
      <c r="J14" s="50">
        <f>I14*E14</f>
        <v>0</v>
      </c>
    </row>
    <row r="15" spans="1:10" ht="18.75" customHeight="1">
      <c r="A15" s="55" t="s">
        <v>90</v>
      </c>
      <c r="B15" s="91" t="s">
        <v>64</v>
      </c>
      <c r="C15" s="108" t="s">
        <v>53</v>
      </c>
      <c r="D15" s="105" t="s">
        <v>27</v>
      </c>
      <c r="E15" s="109">
        <v>1467.86</v>
      </c>
      <c r="F15" s="94"/>
      <c r="G15" s="93">
        <f>'global 1'!G15</f>
        <v>0.75</v>
      </c>
      <c r="H15" s="77">
        <v>0.2651</v>
      </c>
      <c r="I15" s="92">
        <f t="shared" si="0"/>
        <v>0.95</v>
      </c>
      <c r="J15" s="50">
        <f>I15*E15</f>
        <v>1394.4669999999999</v>
      </c>
    </row>
    <row r="16" spans="1:10" ht="20.25" customHeight="1">
      <c r="A16" s="89"/>
      <c r="B16" s="91"/>
      <c r="C16" s="110" t="s">
        <v>20</v>
      </c>
      <c r="D16" s="111"/>
      <c r="E16" s="112"/>
      <c r="F16" s="94"/>
      <c r="G16" s="93"/>
      <c r="H16" s="77"/>
      <c r="I16" s="92"/>
      <c r="J16" s="65">
        <f>SUM(J13:J15)</f>
        <v>1394.4669999999999</v>
      </c>
    </row>
    <row r="17" spans="1:10" ht="24.75" customHeight="1">
      <c r="A17" s="58" t="s">
        <v>21</v>
      </c>
      <c r="B17" s="91"/>
      <c r="C17" s="54" t="s">
        <v>54</v>
      </c>
      <c r="D17" s="105" t="s">
        <v>19</v>
      </c>
      <c r="E17" s="114"/>
      <c r="F17" s="93"/>
      <c r="G17" s="93"/>
      <c r="H17" s="77"/>
      <c r="I17" s="92"/>
      <c r="J17" s="50"/>
    </row>
    <row r="18" spans="1:10" ht="20.25" customHeight="1">
      <c r="A18" s="71" t="s">
        <v>91</v>
      </c>
      <c r="B18" s="91" t="s">
        <v>121</v>
      </c>
      <c r="C18" s="70" t="s">
        <v>120</v>
      </c>
      <c r="D18" s="91" t="s">
        <v>24</v>
      </c>
      <c r="E18" s="115"/>
      <c r="F18" s="93"/>
      <c r="G18" s="93">
        <f>'global 1'!G18</f>
        <v>64.76</v>
      </c>
      <c r="H18" s="77">
        <v>0.2651</v>
      </c>
      <c r="I18" s="92">
        <f t="shared" si="0"/>
        <v>81.93</v>
      </c>
      <c r="J18" s="50">
        <f aca="true" t="shared" si="1" ref="J18:J23">I18*E18</f>
        <v>0</v>
      </c>
    </row>
    <row r="19" spans="1:10" ht="20.25" customHeight="1">
      <c r="A19" s="71" t="s">
        <v>92</v>
      </c>
      <c r="B19" s="91" t="s">
        <v>123</v>
      </c>
      <c r="C19" s="70" t="s">
        <v>155</v>
      </c>
      <c r="D19" s="91" t="s">
        <v>122</v>
      </c>
      <c r="E19" s="115"/>
      <c r="F19" s="93"/>
      <c r="G19" s="93">
        <f>'global 1'!G19</f>
        <v>0.34</v>
      </c>
      <c r="H19" s="77">
        <v>0.2651</v>
      </c>
      <c r="I19" s="92">
        <f t="shared" si="0"/>
        <v>0.43</v>
      </c>
      <c r="J19" s="50">
        <f t="shared" si="1"/>
        <v>0</v>
      </c>
    </row>
    <row r="20" spans="1:10" ht="18.75" customHeight="1">
      <c r="A20" s="71" t="s">
        <v>93</v>
      </c>
      <c r="B20" s="91" t="s">
        <v>189</v>
      </c>
      <c r="C20" s="70" t="s">
        <v>190</v>
      </c>
      <c r="D20" s="91" t="s">
        <v>24</v>
      </c>
      <c r="E20" s="115"/>
      <c r="F20" s="94"/>
      <c r="G20" s="93">
        <f>'global 1'!G20</f>
        <v>128.42</v>
      </c>
      <c r="H20" s="77">
        <v>0.2651</v>
      </c>
      <c r="I20" s="92">
        <f t="shared" si="0"/>
        <v>162.46</v>
      </c>
      <c r="J20" s="50">
        <f t="shared" si="1"/>
        <v>0</v>
      </c>
    </row>
    <row r="21" spans="1:10" ht="18.75" customHeight="1">
      <c r="A21" s="71" t="s">
        <v>94</v>
      </c>
      <c r="B21" s="91" t="s">
        <v>123</v>
      </c>
      <c r="C21" s="70" t="s">
        <v>156</v>
      </c>
      <c r="D21" s="91" t="s">
        <v>122</v>
      </c>
      <c r="E21" s="115"/>
      <c r="F21" s="94"/>
      <c r="G21" s="93">
        <f>'global 1'!G21</f>
        <v>0.34</v>
      </c>
      <c r="H21" s="77">
        <v>0.2651</v>
      </c>
      <c r="I21" s="92">
        <f t="shared" si="0"/>
        <v>0.43</v>
      </c>
      <c r="J21" s="50">
        <f t="shared" si="1"/>
        <v>0</v>
      </c>
    </row>
    <row r="22" spans="1:10" ht="20.25" customHeight="1">
      <c r="A22" s="71" t="s">
        <v>95</v>
      </c>
      <c r="B22" s="91" t="s">
        <v>149</v>
      </c>
      <c r="C22" s="56" t="s">
        <v>55</v>
      </c>
      <c r="D22" s="105" t="s">
        <v>27</v>
      </c>
      <c r="E22" s="109"/>
      <c r="F22" s="116"/>
      <c r="G22" s="93">
        <f>'global 1'!G22</f>
        <v>2.69</v>
      </c>
      <c r="H22" s="77">
        <v>0.2651</v>
      </c>
      <c r="I22" s="92">
        <f t="shared" si="0"/>
        <v>3.4</v>
      </c>
      <c r="J22" s="50">
        <f t="shared" si="1"/>
        <v>0</v>
      </c>
    </row>
    <row r="23" spans="1:10" ht="20.25" customHeight="1">
      <c r="A23" s="71" t="s">
        <v>96</v>
      </c>
      <c r="B23" s="91" t="s">
        <v>23</v>
      </c>
      <c r="C23" s="56" t="s">
        <v>191</v>
      </c>
      <c r="D23" s="105" t="s">
        <v>22</v>
      </c>
      <c r="E23" s="109"/>
      <c r="F23" s="94"/>
      <c r="G23" s="93">
        <f>'global 1'!G23</f>
        <v>180.77</v>
      </c>
      <c r="H23" s="77">
        <v>0.2651</v>
      </c>
      <c r="I23" s="92">
        <f t="shared" si="0"/>
        <v>228.69</v>
      </c>
      <c r="J23" s="50">
        <f t="shared" si="1"/>
        <v>0</v>
      </c>
    </row>
    <row r="24" spans="1:10" ht="20.25" customHeight="1">
      <c r="A24" s="71" t="s">
        <v>97</v>
      </c>
      <c r="B24" s="91" t="s">
        <v>123</v>
      </c>
      <c r="C24" s="70" t="s">
        <v>182</v>
      </c>
      <c r="D24" s="91" t="s">
        <v>122</v>
      </c>
      <c r="E24" s="109"/>
      <c r="F24" s="94"/>
      <c r="G24" s="93">
        <f>'global 1'!G24</f>
        <v>0.34</v>
      </c>
      <c r="H24" s="77">
        <v>0.2651</v>
      </c>
      <c r="I24" s="92">
        <f t="shared" si="0"/>
        <v>0.43</v>
      </c>
      <c r="J24" s="50">
        <f>I24*E24</f>
        <v>0</v>
      </c>
    </row>
    <row r="25" spans="1:10" ht="20.25" customHeight="1">
      <c r="A25" s="71" t="s">
        <v>98</v>
      </c>
      <c r="B25" s="91" t="s">
        <v>195</v>
      </c>
      <c r="C25" s="56" t="s">
        <v>196</v>
      </c>
      <c r="D25" s="105" t="s">
        <v>27</v>
      </c>
      <c r="E25" s="109"/>
      <c r="F25" s="94"/>
      <c r="G25" s="93">
        <f>'global 1'!G25</f>
        <v>1.14</v>
      </c>
      <c r="H25" s="77">
        <v>0.2651</v>
      </c>
      <c r="I25" s="92">
        <f t="shared" si="0"/>
        <v>1.44</v>
      </c>
      <c r="J25" s="50">
        <f>I25*E25</f>
        <v>0</v>
      </c>
    </row>
    <row r="26" spans="1:10" ht="20.25" customHeight="1">
      <c r="A26" s="71" t="s">
        <v>183</v>
      </c>
      <c r="B26" s="91" t="s">
        <v>23</v>
      </c>
      <c r="C26" s="56" t="s">
        <v>192</v>
      </c>
      <c r="D26" s="105" t="s">
        <v>22</v>
      </c>
      <c r="E26" s="109"/>
      <c r="F26" s="94"/>
      <c r="G26" s="93">
        <f>'global 1'!G26</f>
        <v>180.77</v>
      </c>
      <c r="H26" s="77">
        <v>0.2651</v>
      </c>
      <c r="I26" s="92">
        <f t="shared" si="0"/>
        <v>228.69</v>
      </c>
      <c r="J26" s="50">
        <f>I26*E26</f>
        <v>0</v>
      </c>
    </row>
    <row r="27" spans="1:10" ht="20.25" customHeight="1">
      <c r="A27" s="71" t="s">
        <v>184</v>
      </c>
      <c r="B27" s="91" t="s">
        <v>123</v>
      </c>
      <c r="C27" s="70" t="s">
        <v>182</v>
      </c>
      <c r="D27" s="91" t="s">
        <v>122</v>
      </c>
      <c r="E27" s="117"/>
      <c r="F27" s="94"/>
      <c r="G27" s="93">
        <f>'global 1'!G27</f>
        <v>0.34</v>
      </c>
      <c r="H27" s="77">
        <v>0.2651</v>
      </c>
      <c r="I27" s="92">
        <f t="shared" si="0"/>
        <v>0.43</v>
      </c>
      <c r="J27" s="50">
        <f>I27*E27</f>
        <v>0</v>
      </c>
    </row>
    <row r="28" spans="1:10" ht="20.25" customHeight="1">
      <c r="A28" s="85"/>
      <c r="B28" s="91"/>
      <c r="C28" s="62" t="s">
        <v>20</v>
      </c>
      <c r="D28" s="119"/>
      <c r="E28" s="120"/>
      <c r="F28" s="94"/>
      <c r="G28" s="93"/>
      <c r="H28" s="77"/>
      <c r="I28" s="92"/>
      <c r="J28" s="65">
        <f>SUM(J18:J27)</f>
        <v>0</v>
      </c>
    </row>
    <row r="29" spans="1:10" ht="20.25" customHeight="1">
      <c r="A29" s="58" t="s">
        <v>69</v>
      </c>
      <c r="B29" s="91"/>
      <c r="C29" s="54" t="s">
        <v>56</v>
      </c>
      <c r="D29" s="105" t="s">
        <v>19</v>
      </c>
      <c r="E29" s="114">
        <v>1467.86</v>
      </c>
      <c r="F29" s="93"/>
      <c r="G29" s="93"/>
      <c r="H29" s="77"/>
      <c r="I29" s="92"/>
      <c r="J29" s="50"/>
    </row>
    <row r="30" spans="1:10" ht="21" customHeight="1">
      <c r="A30" s="71" t="s">
        <v>99</v>
      </c>
      <c r="B30" s="91" t="s">
        <v>195</v>
      </c>
      <c r="C30" s="56" t="s">
        <v>197</v>
      </c>
      <c r="D30" s="105" t="s">
        <v>27</v>
      </c>
      <c r="E30" s="109">
        <v>1467.86</v>
      </c>
      <c r="F30" s="93"/>
      <c r="G30" s="93">
        <f>'global 1'!G30</f>
        <v>1.14</v>
      </c>
      <c r="H30" s="77">
        <v>0.2651</v>
      </c>
      <c r="I30" s="92">
        <f t="shared" si="0"/>
        <v>1.44</v>
      </c>
      <c r="J30" s="50">
        <f aca="true" t="shared" si="2" ref="J30:J35">I30*E30</f>
        <v>2113.7183999999997</v>
      </c>
    </row>
    <row r="31" spans="1:10" ht="20.25" customHeight="1">
      <c r="A31" s="71" t="s">
        <v>100</v>
      </c>
      <c r="B31" s="91" t="s">
        <v>23</v>
      </c>
      <c r="C31" s="56" t="s">
        <v>193</v>
      </c>
      <c r="D31" s="105" t="s">
        <v>22</v>
      </c>
      <c r="E31" s="109">
        <f>E30*0.03*2.5</f>
        <v>110.08949999999999</v>
      </c>
      <c r="F31" s="93"/>
      <c r="G31" s="93">
        <f>'global 1'!G31</f>
        <v>180.77</v>
      </c>
      <c r="H31" s="77">
        <v>0.2651</v>
      </c>
      <c r="I31" s="92">
        <f t="shared" si="0"/>
        <v>228.69</v>
      </c>
      <c r="J31" s="50">
        <f t="shared" si="2"/>
        <v>25176.367754999996</v>
      </c>
    </row>
    <row r="32" spans="1:10" ht="20.25" customHeight="1">
      <c r="A32" s="71" t="s">
        <v>101</v>
      </c>
      <c r="B32" s="91" t="s">
        <v>123</v>
      </c>
      <c r="C32" s="70" t="s">
        <v>182</v>
      </c>
      <c r="D32" s="91" t="s">
        <v>122</v>
      </c>
      <c r="E32" s="109">
        <f>E31*30</f>
        <v>3302.6849999999995</v>
      </c>
      <c r="F32" s="93"/>
      <c r="G32" s="93">
        <f>'global 1'!G32</f>
        <v>0.34</v>
      </c>
      <c r="H32" s="77">
        <v>0.2651</v>
      </c>
      <c r="I32" s="92">
        <f t="shared" si="0"/>
        <v>0.43</v>
      </c>
      <c r="J32" s="50">
        <f t="shared" si="2"/>
        <v>1420.1545499999997</v>
      </c>
    </row>
    <row r="33" spans="1:10" ht="16.5" customHeight="1">
      <c r="A33" s="71" t="s">
        <v>102</v>
      </c>
      <c r="B33" s="91" t="s">
        <v>195</v>
      </c>
      <c r="C33" s="56" t="s">
        <v>197</v>
      </c>
      <c r="D33" s="105" t="s">
        <v>27</v>
      </c>
      <c r="E33" s="109">
        <v>843.86</v>
      </c>
      <c r="F33" s="94"/>
      <c r="G33" s="93">
        <f>'global 1'!G33</f>
        <v>1.14</v>
      </c>
      <c r="H33" s="77">
        <v>0.2651</v>
      </c>
      <c r="I33" s="92">
        <f t="shared" si="0"/>
        <v>1.44</v>
      </c>
      <c r="J33" s="50">
        <f t="shared" si="2"/>
        <v>1215.1584</v>
      </c>
    </row>
    <row r="34" spans="1:10" ht="21" customHeight="1">
      <c r="A34" s="71" t="s">
        <v>185</v>
      </c>
      <c r="B34" s="100" t="s">
        <v>65</v>
      </c>
      <c r="C34" s="56" t="s">
        <v>194</v>
      </c>
      <c r="D34" s="105" t="s">
        <v>22</v>
      </c>
      <c r="E34" s="109">
        <f>E33*0.03*2.5</f>
        <v>63.2895</v>
      </c>
      <c r="F34" s="95"/>
      <c r="G34" s="93">
        <f>'global 1'!G34</f>
        <v>180.77</v>
      </c>
      <c r="H34" s="77">
        <v>0.2651</v>
      </c>
      <c r="I34" s="92">
        <f t="shared" si="0"/>
        <v>228.69</v>
      </c>
      <c r="J34" s="50">
        <f t="shared" si="2"/>
        <v>14473.675754999998</v>
      </c>
    </row>
    <row r="35" spans="1:10" ht="21" customHeight="1">
      <c r="A35" s="71" t="s">
        <v>186</v>
      </c>
      <c r="B35" s="91" t="s">
        <v>123</v>
      </c>
      <c r="C35" s="70" t="s">
        <v>182</v>
      </c>
      <c r="D35" s="91" t="s">
        <v>122</v>
      </c>
      <c r="E35" s="117">
        <f>E34*30</f>
        <v>1898.685</v>
      </c>
      <c r="F35" s="95"/>
      <c r="G35" s="93">
        <f>'global 1'!G35</f>
        <v>0.34</v>
      </c>
      <c r="H35" s="77">
        <v>0.2651</v>
      </c>
      <c r="I35" s="92">
        <f t="shared" si="0"/>
        <v>0.43</v>
      </c>
      <c r="J35" s="50">
        <f t="shared" si="2"/>
        <v>816.43455</v>
      </c>
    </row>
    <row r="36" spans="1:10" ht="32.25" customHeight="1">
      <c r="A36" s="74"/>
      <c r="B36" s="91"/>
      <c r="C36" s="118" t="s">
        <v>20</v>
      </c>
      <c r="D36" s="119"/>
      <c r="E36" s="120"/>
      <c r="F36" s="93"/>
      <c r="G36" s="93"/>
      <c r="H36" s="77"/>
      <c r="I36" s="92"/>
      <c r="J36" s="65">
        <f>SUM(J30:J35)</f>
        <v>45215.50940999999</v>
      </c>
    </row>
    <row r="37" spans="1:10" ht="31.5" customHeight="1">
      <c r="A37" s="54" t="s">
        <v>25</v>
      </c>
      <c r="B37" s="91"/>
      <c r="C37" s="112" t="s">
        <v>57</v>
      </c>
      <c r="D37" s="105"/>
      <c r="E37" s="105"/>
      <c r="F37" s="93"/>
      <c r="G37" s="93"/>
      <c r="H37" s="77"/>
      <c r="I37" s="92"/>
      <c r="J37" s="50"/>
    </row>
    <row r="38" spans="1:10" ht="30" customHeight="1">
      <c r="A38" s="55" t="s">
        <v>103</v>
      </c>
      <c r="B38" s="91" t="s">
        <v>157</v>
      </c>
      <c r="C38" s="108" t="s">
        <v>158</v>
      </c>
      <c r="D38" s="105" t="s">
        <v>68</v>
      </c>
      <c r="E38" s="122">
        <v>1.2</v>
      </c>
      <c r="F38" s="94"/>
      <c r="G38" s="93">
        <f>'global 1'!G38</f>
        <v>7.45</v>
      </c>
      <c r="H38" s="77">
        <v>0.2651</v>
      </c>
      <c r="I38" s="92">
        <f t="shared" si="0"/>
        <v>9.42</v>
      </c>
      <c r="J38" s="50">
        <f aca="true" t="shared" si="3" ref="J38:J43">I38*E38</f>
        <v>11.304</v>
      </c>
    </row>
    <row r="39" spans="1:10" ht="37.5" customHeight="1">
      <c r="A39" s="55" t="s">
        <v>104</v>
      </c>
      <c r="B39" s="91" t="s">
        <v>159</v>
      </c>
      <c r="C39" s="108" t="s">
        <v>160</v>
      </c>
      <c r="D39" s="109" t="s">
        <v>68</v>
      </c>
      <c r="E39" s="122">
        <v>1.02</v>
      </c>
      <c r="F39" s="93"/>
      <c r="G39" s="93">
        <f>'global 1'!G39</f>
        <v>8.22</v>
      </c>
      <c r="H39" s="77">
        <v>0.2651</v>
      </c>
      <c r="I39" s="92">
        <f t="shared" si="0"/>
        <v>10.4</v>
      </c>
      <c r="J39" s="50">
        <f t="shared" si="3"/>
        <v>10.608</v>
      </c>
    </row>
    <row r="40" spans="1:10" ht="37.5" customHeight="1">
      <c r="A40" s="55" t="s">
        <v>105</v>
      </c>
      <c r="B40" s="91" t="s">
        <v>66</v>
      </c>
      <c r="C40" s="104" t="s">
        <v>58</v>
      </c>
      <c r="D40" s="109" t="s">
        <v>26</v>
      </c>
      <c r="E40" s="122">
        <v>1</v>
      </c>
      <c r="F40" s="93"/>
      <c r="G40" s="93">
        <f>'global 1'!G40</f>
        <v>842.2</v>
      </c>
      <c r="H40" s="77">
        <v>0.2651</v>
      </c>
      <c r="I40" s="92">
        <f t="shared" si="0"/>
        <v>1065.47</v>
      </c>
      <c r="J40" s="50">
        <f t="shared" si="3"/>
        <v>1065.47</v>
      </c>
    </row>
    <row r="41" spans="1:10" ht="37.5" customHeight="1">
      <c r="A41" s="55" t="s">
        <v>106</v>
      </c>
      <c r="B41" s="91" t="s">
        <v>124</v>
      </c>
      <c r="C41" s="91" t="s">
        <v>59</v>
      </c>
      <c r="D41" s="91" t="s">
        <v>49</v>
      </c>
      <c r="E41" s="109"/>
      <c r="F41" s="93"/>
      <c r="G41" s="93">
        <f>'global 1'!G41</f>
        <v>461.59</v>
      </c>
      <c r="H41" s="77">
        <v>0.2651</v>
      </c>
      <c r="I41" s="92">
        <f t="shared" si="0"/>
        <v>583.96</v>
      </c>
      <c r="J41" s="50">
        <f t="shared" si="3"/>
        <v>0</v>
      </c>
    </row>
    <row r="42" spans="1:10" ht="37.5" customHeight="1">
      <c r="A42" s="55" t="s">
        <v>107</v>
      </c>
      <c r="B42" s="91" t="s">
        <v>154</v>
      </c>
      <c r="C42" s="104" t="s">
        <v>60</v>
      </c>
      <c r="D42" s="109" t="s">
        <v>18</v>
      </c>
      <c r="E42" s="122"/>
      <c r="F42" s="93"/>
      <c r="G42" s="93">
        <f>'global 1'!G42</f>
        <v>23.7</v>
      </c>
      <c r="H42" s="77">
        <v>0.2651</v>
      </c>
      <c r="I42" s="92">
        <f t="shared" si="0"/>
        <v>29.98</v>
      </c>
      <c r="J42" s="50">
        <f t="shared" si="3"/>
        <v>0</v>
      </c>
    </row>
    <row r="43" spans="1:10" ht="37.5" customHeight="1">
      <c r="A43" s="55" t="s">
        <v>108</v>
      </c>
      <c r="B43" s="91" t="s">
        <v>152</v>
      </c>
      <c r="C43" s="108" t="s">
        <v>153</v>
      </c>
      <c r="D43" s="109" t="s">
        <v>18</v>
      </c>
      <c r="E43" s="122"/>
      <c r="F43" s="93"/>
      <c r="G43" s="93">
        <f>'global 1'!G43</f>
        <v>14.74</v>
      </c>
      <c r="H43" s="77">
        <v>0.2651</v>
      </c>
      <c r="I43" s="92">
        <f t="shared" si="0"/>
        <v>18.65</v>
      </c>
      <c r="J43" s="50">
        <f t="shared" si="3"/>
        <v>0</v>
      </c>
    </row>
    <row r="44" spans="1:10" ht="37.5" customHeight="1">
      <c r="A44" s="55"/>
      <c r="B44" s="91"/>
      <c r="C44" s="112" t="s">
        <v>20</v>
      </c>
      <c r="D44" s="105"/>
      <c r="E44" s="123"/>
      <c r="F44" s="93"/>
      <c r="G44" s="93"/>
      <c r="H44" s="77"/>
      <c r="I44" s="92"/>
      <c r="J44" s="65">
        <f>SUM(J38:J43)</f>
        <v>1087.382</v>
      </c>
    </row>
    <row r="45" spans="1:10" ht="37.5" customHeight="1">
      <c r="A45" s="54" t="s">
        <v>28</v>
      </c>
      <c r="B45" s="91"/>
      <c r="C45" s="112" t="s">
        <v>61</v>
      </c>
      <c r="D45" s="105"/>
      <c r="E45" s="123"/>
      <c r="F45" s="93"/>
      <c r="G45" s="93"/>
      <c r="H45" s="77"/>
      <c r="I45" s="92"/>
      <c r="J45" s="50"/>
    </row>
    <row r="46" spans="1:10" ht="37.5" customHeight="1">
      <c r="A46" s="73" t="s">
        <v>109</v>
      </c>
      <c r="B46" s="91" t="s">
        <v>67</v>
      </c>
      <c r="C46" s="108" t="s">
        <v>62</v>
      </c>
      <c r="D46" s="109" t="s">
        <v>27</v>
      </c>
      <c r="E46" s="106">
        <v>42.8</v>
      </c>
      <c r="F46" s="93"/>
      <c r="G46" s="93">
        <f>'global 1'!G46</f>
        <v>13.97</v>
      </c>
      <c r="H46" s="77">
        <v>0.2651</v>
      </c>
      <c r="I46" s="92">
        <f t="shared" si="0"/>
        <v>17.67</v>
      </c>
      <c r="J46" s="50">
        <f aca="true" t="shared" si="4" ref="J46:J53">I46*E46</f>
        <v>756.2760000000001</v>
      </c>
    </row>
    <row r="47" spans="1:10" ht="37.5" customHeight="1">
      <c r="A47" s="73" t="s">
        <v>110</v>
      </c>
      <c r="B47" s="91" t="s">
        <v>67</v>
      </c>
      <c r="C47" s="108" t="s">
        <v>63</v>
      </c>
      <c r="D47" s="109" t="s">
        <v>27</v>
      </c>
      <c r="E47" s="106"/>
      <c r="F47" s="93"/>
      <c r="G47" s="93">
        <f>'global 1'!G47</f>
        <v>13.97</v>
      </c>
      <c r="H47" s="77">
        <v>0.2651</v>
      </c>
      <c r="I47" s="92">
        <f t="shared" si="0"/>
        <v>17.67</v>
      </c>
      <c r="J47" s="50">
        <f t="shared" si="4"/>
        <v>0</v>
      </c>
    </row>
    <row r="48" spans="1:10" ht="27.75" customHeight="1">
      <c r="A48" s="73" t="s">
        <v>111</v>
      </c>
      <c r="B48" s="91" t="s">
        <v>169</v>
      </c>
      <c r="C48" s="108" t="s">
        <v>175</v>
      </c>
      <c r="D48" s="109" t="s">
        <v>19</v>
      </c>
      <c r="E48" s="138"/>
      <c r="F48" s="93"/>
      <c r="G48" s="93">
        <f>'global 1'!G48</f>
        <v>143.72</v>
      </c>
      <c r="H48" s="77">
        <v>0.2651</v>
      </c>
      <c r="I48" s="92">
        <f t="shared" si="0"/>
        <v>181.82</v>
      </c>
      <c r="J48" s="50">
        <f t="shared" si="4"/>
        <v>0</v>
      </c>
    </row>
    <row r="49" spans="1:10" ht="35.25" customHeight="1">
      <c r="A49" s="73" t="s">
        <v>112</v>
      </c>
      <c r="B49" s="91" t="s">
        <v>169</v>
      </c>
      <c r="C49" s="108" t="s">
        <v>176</v>
      </c>
      <c r="D49" s="109" t="s">
        <v>19</v>
      </c>
      <c r="E49" s="106">
        <v>0.6</v>
      </c>
      <c r="F49" s="93"/>
      <c r="G49" s="93">
        <f>'global 1'!G49</f>
        <v>143.72</v>
      </c>
      <c r="H49" s="77">
        <v>0.2651</v>
      </c>
      <c r="I49" s="92">
        <f t="shared" si="0"/>
        <v>181.82</v>
      </c>
      <c r="J49" s="50">
        <f t="shared" si="4"/>
        <v>109.092</v>
      </c>
    </row>
    <row r="50" spans="1:10" ht="35.25" customHeight="1">
      <c r="A50" s="73" t="s">
        <v>129</v>
      </c>
      <c r="B50" s="91" t="s">
        <v>127</v>
      </c>
      <c r="C50" s="91" t="s">
        <v>126</v>
      </c>
      <c r="D50" s="91" t="s">
        <v>49</v>
      </c>
      <c r="E50" s="139">
        <v>2</v>
      </c>
      <c r="F50" s="93"/>
      <c r="G50" s="93">
        <f>'global 1'!G50</f>
        <v>195.82</v>
      </c>
      <c r="H50" s="77">
        <v>0.2651</v>
      </c>
      <c r="I50" s="92">
        <f t="shared" si="0"/>
        <v>247.73</v>
      </c>
      <c r="J50" s="50">
        <f t="shared" si="4"/>
        <v>495.46</v>
      </c>
    </row>
    <row r="51" spans="1:10" ht="24.75" customHeight="1">
      <c r="A51" s="73" t="s">
        <v>113</v>
      </c>
      <c r="B51" s="91" t="s">
        <v>168</v>
      </c>
      <c r="C51" s="108" t="s">
        <v>206</v>
      </c>
      <c r="D51" s="91" t="s">
        <v>18</v>
      </c>
      <c r="E51" s="106">
        <v>15</v>
      </c>
      <c r="F51" s="125"/>
      <c r="G51" s="93">
        <f>'global 1'!G51</f>
        <v>46.66</v>
      </c>
      <c r="H51" s="77">
        <v>0.2651</v>
      </c>
      <c r="I51" s="92">
        <f t="shared" si="0"/>
        <v>59.03</v>
      </c>
      <c r="J51" s="50">
        <f t="shared" si="4"/>
        <v>885.45</v>
      </c>
    </row>
    <row r="52" spans="1:10" ht="20.25" customHeight="1">
      <c r="A52" s="73" t="s">
        <v>114</v>
      </c>
      <c r="B52" s="91" t="s">
        <v>161</v>
      </c>
      <c r="C52" s="108" t="s">
        <v>162</v>
      </c>
      <c r="D52" s="109" t="s">
        <v>18</v>
      </c>
      <c r="E52" s="106"/>
      <c r="F52" s="94"/>
      <c r="G52" s="93">
        <f>'global 1'!G52</f>
        <v>29.26</v>
      </c>
      <c r="H52" s="77">
        <v>0.2651</v>
      </c>
      <c r="I52" s="92">
        <f t="shared" si="0"/>
        <v>37.02</v>
      </c>
      <c r="J52" s="50">
        <f t="shared" si="4"/>
        <v>0</v>
      </c>
    </row>
    <row r="53" spans="1:10" ht="17.25" customHeight="1">
      <c r="A53" s="73" t="s">
        <v>115</v>
      </c>
      <c r="B53" s="101" t="s">
        <v>151</v>
      </c>
      <c r="C53" s="126" t="s">
        <v>150</v>
      </c>
      <c r="D53" s="105" t="s">
        <v>27</v>
      </c>
      <c r="E53" s="106">
        <v>3</v>
      </c>
      <c r="F53" s="94"/>
      <c r="G53" s="93">
        <f>'global 1'!G53</f>
        <v>360.78</v>
      </c>
      <c r="H53" s="77">
        <v>0.2651</v>
      </c>
      <c r="I53" s="92">
        <f t="shared" si="0"/>
        <v>456.42</v>
      </c>
      <c r="J53" s="50">
        <f t="shared" si="4"/>
        <v>1369.26</v>
      </c>
    </row>
    <row r="54" spans="1:10" ht="19.5" customHeight="1">
      <c r="A54" s="90"/>
      <c r="B54" s="102"/>
      <c r="C54" s="127" t="s">
        <v>20</v>
      </c>
      <c r="D54" s="128"/>
      <c r="E54" s="129"/>
      <c r="F54" s="125"/>
      <c r="G54" s="93"/>
      <c r="H54" s="77"/>
      <c r="I54" s="92"/>
      <c r="J54" s="65">
        <f>SUM(J46:J53)</f>
        <v>3615.5380000000005</v>
      </c>
    </row>
    <row r="55" spans="1:10" ht="34.5" customHeight="1">
      <c r="A55" s="86" t="s">
        <v>87</v>
      </c>
      <c r="B55" s="103" t="s">
        <v>163</v>
      </c>
      <c r="C55" s="130" t="s">
        <v>128</v>
      </c>
      <c r="D55" s="98" t="s">
        <v>19</v>
      </c>
      <c r="E55" s="109">
        <v>505.7</v>
      </c>
      <c r="F55" s="106"/>
      <c r="G55" s="93"/>
      <c r="H55" s="77"/>
      <c r="I55" s="92"/>
      <c r="J55" s="50"/>
    </row>
    <row r="56" spans="1:10" ht="21.75" customHeight="1">
      <c r="A56" s="86" t="s">
        <v>116</v>
      </c>
      <c r="B56" s="102" t="s">
        <v>164</v>
      </c>
      <c r="C56" s="98" t="s">
        <v>84</v>
      </c>
      <c r="D56" s="98" t="s">
        <v>19</v>
      </c>
      <c r="E56" s="109">
        <f>E55*0.8</f>
        <v>404.56</v>
      </c>
      <c r="F56" s="106"/>
      <c r="G56" s="93">
        <f>'global 1'!G56</f>
        <v>39.98</v>
      </c>
      <c r="H56" s="77">
        <v>0.2651</v>
      </c>
      <c r="I56" s="92">
        <f t="shared" si="0"/>
        <v>50.58</v>
      </c>
      <c r="J56" s="50">
        <f>I56*E56</f>
        <v>20462.6448</v>
      </c>
    </row>
    <row r="57" spans="1:10" ht="25.5" customHeight="1">
      <c r="A57" s="86" t="s">
        <v>117</v>
      </c>
      <c r="B57" s="102" t="s">
        <v>165</v>
      </c>
      <c r="C57" s="131" t="s">
        <v>85</v>
      </c>
      <c r="D57" s="98" t="s">
        <v>19</v>
      </c>
      <c r="E57" s="109">
        <f>E55*0.1</f>
        <v>50.57</v>
      </c>
      <c r="F57" s="106"/>
      <c r="G57" s="93">
        <f>'global 1'!G57</f>
        <v>49.4</v>
      </c>
      <c r="H57" s="77">
        <v>0.2651</v>
      </c>
      <c r="I57" s="92">
        <f t="shared" si="0"/>
        <v>62.5</v>
      </c>
      <c r="J57" s="50">
        <f>I57*E57</f>
        <v>3160.625</v>
      </c>
    </row>
    <row r="58" spans="1:10" ht="30" customHeight="1">
      <c r="A58" s="86" t="s">
        <v>118</v>
      </c>
      <c r="B58" s="102" t="s">
        <v>165</v>
      </c>
      <c r="C58" s="131" t="s">
        <v>86</v>
      </c>
      <c r="D58" s="98" t="s">
        <v>19</v>
      </c>
      <c r="E58" s="109">
        <f>E55*0.1</f>
        <v>50.57</v>
      </c>
      <c r="F58" s="106"/>
      <c r="G58" s="93">
        <f>'global 1'!G58</f>
        <v>49.4</v>
      </c>
      <c r="H58" s="77">
        <v>0.2651</v>
      </c>
      <c r="I58" s="92">
        <f t="shared" si="0"/>
        <v>62.5</v>
      </c>
      <c r="J58" s="50">
        <f>I58*E58</f>
        <v>3160.625</v>
      </c>
    </row>
    <row r="59" spans="1:10" ht="20.25" customHeight="1">
      <c r="A59" s="6"/>
      <c r="B59" s="1"/>
      <c r="C59" s="163" t="s">
        <v>20</v>
      </c>
      <c r="D59" s="164"/>
      <c r="E59" s="164"/>
      <c r="F59" s="164"/>
      <c r="G59" s="164"/>
      <c r="H59" s="164"/>
      <c r="I59" s="165"/>
      <c r="J59" s="65">
        <f>SUM(J55:J58)</f>
        <v>26783.8948</v>
      </c>
    </row>
    <row r="60" spans="1:10" ht="24.75" customHeight="1" thickBot="1">
      <c r="A60" s="177" t="s">
        <v>14</v>
      </c>
      <c r="B60" s="178"/>
      <c r="C60" s="178"/>
      <c r="D60" s="178"/>
      <c r="E60" s="178"/>
      <c r="F60" s="178"/>
      <c r="G60" s="178"/>
      <c r="H60" s="178"/>
      <c r="I60" s="179"/>
      <c r="J60" s="66">
        <f>J54+J44+J36+J28+J16+J59</f>
        <v>78096.79120999998</v>
      </c>
    </row>
    <row r="61" spans="1:10" s="3" customFormat="1" ht="12.75">
      <c r="A61" s="7"/>
      <c r="B61" s="2"/>
      <c r="C61" s="2"/>
      <c r="D61" s="2"/>
      <c r="E61" s="2"/>
      <c r="F61" s="2"/>
      <c r="G61" s="2"/>
      <c r="H61" s="2"/>
      <c r="I61" s="2"/>
      <c r="J61" s="8"/>
    </row>
    <row r="62" spans="1:10" ht="12.75" customHeight="1">
      <c r="A62" s="182" t="s">
        <v>209</v>
      </c>
      <c r="B62" s="183"/>
      <c r="C62" s="188" t="s">
        <v>29</v>
      </c>
      <c r="D62" s="189"/>
      <c r="E62" s="195" t="s">
        <v>5</v>
      </c>
      <c r="F62" s="195"/>
      <c r="G62" s="195"/>
      <c r="H62" s="196"/>
      <c r="I62" s="197"/>
      <c r="J62" s="198"/>
    </row>
    <row r="63" spans="1:10" ht="12.75">
      <c r="A63" s="184"/>
      <c r="B63" s="185"/>
      <c r="C63" s="190"/>
      <c r="D63" s="191"/>
      <c r="E63" s="195"/>
      <c r="F63" s="195"/>
      <c r="G63" s="195"/>
      <c r="H63" s="196"/>
      <c r="I63" s="197"/>
      <c r="J63" s="198"/>
    </row>
    <row r="64" spans="1:10" ht="12.75">
      <c r="A64" s="184"/>
      <c r="B64" s="185"/>
      <c r="C64" s="192" t="s">
        <v>30</v>
      </c>
      <c r="D64" s="191"/>
      <c r="E64" s="195"/>
      <c r="F64" s="195"/>
      <c r="G64" s="195"/>
      <c r="H64" s="196"/>
      <c r="I64" s="197"/>
      <c r="J64" s="198"/>
    </row>
    <row r="65" spans="1:10" ht="13.5" thickBot="1">
      <c r="A65" s="186"/>
      <c r="B65" s="187"/>
      <c r="C65" s="193"/>
      <c r="D65" s="194"/>
      <c r="E65" s="199"/>
      <c r="F65" s="199"/>
      <c r="G65" s="199"/>
      <c r="H65" s="200"/>
      <c r="I65" s="201"/>
      <c r="J65" s="202"/>
    </row>
    <row r="67" ht="12.75">
      <c r="A67" s="18"/>
    </row>
    <row r="68" spans="1:10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</row>
    <row r="70" spans="1:10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</row>
    <row r="74" spans="1:10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</row>
    <row r="75" spans="1:10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sheetProtection/>
  <mergeCells count="28">
    <mergeCell ref="A76:J76"/>
    <mergeCell ref="A73:J74"/>
    <mergeCell ref="A62:B65"/>
    <mergeCell ref="C62:D63"/>
    <mergeCell ref="C64:D65"/>
    <mergeCell ref="E62:J65"/>
    <mergeCell ref="J1:J2"/>
    <mergeCell ref="C10:C11"/>
    <mergeCell ref="E10:E11"/>
    <mergeCell ref="J10:J11"/>
    <mergeCell ref="A2:H2"/>
    <mergeCell ref="A1:H1"/>
    <mergeCell ref="I10:I11"/>
    <mergeCell ref="A3:H4"/>
    <mergeCell ref="C5:H6"/>
    <mergeCell ref="C7:J7"/>
    <mergeCell ref="A60:I60"/>
    <mergeCell ref="F10:F11"/>
    <mergeCell ref="A10:A11"/>
    <mergeCell ref="A68:J71"/>
    <mergeCell ref="C59:I59"/>
    <mergeCell ref="B10:B11"/>
    <mergeCell ref="A5:B6"/>
    <mergeCell ref="A7:B7"/>
    <mergeCell ref="H10:H11"/>
    <mergeCell ref="A8:J8"/>
    <mergeCell ref="D10:D11"/>
    <mergeCell ref="G10:G11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*</cp:lastModifiedBy>
  <cp:lastPrinted>2014-04-08T10:40:06Z</cp:lastPrinted>
  <dcterms:created xsi:type="dcterms:W3CDTF">2003-10-24T18:12:58Z</dcterms:created>
  <dcterms:modified xsi:type="dcterms:W3CDTF">2014-04-08T11:11:12Z</dcterms:modified>
  <cp:category/>
  <cp:version/>
  <cp:contentType/>
  <cp:contentStatus/>
</cp:coreProperties>
</file>