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C\Documents\1LICITACOES PREFEITURA\2021\PROCESSO N° 96 - AMPLIAÇÃO BARRACÃO\"/>
    </mc:Choice>
  </mc:AlternateContent>
  <bookViews>
    <workbookView xWindow="0" yWindow="0" windowWidth="20490" windowHeight="6150"/>
  </bookViews>
  <sheets>
    <sheet name="ORÇAMENTO" sheetId="1" r:id="rId1"/>
    <sheet name="CRONOGRAMA" sheetId="2"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4" i="2" l="1"/>
  <c r="G24" i="2"/>
  <c r="I22" i="2"/>
  <c r="G22" i="2"/>
  <c r="I20" i="2"/>
  <c r="G20" i="2"/>
  <c r="I19" i="2"/>
  <c r="G19" i="2"/>
  <c r="I17" i="2"/>
  <c r="I16" i="2"/>
  <c r="G16" i="2"/>
  <c r="I15" i="2"/>
  <c r="G15" i="2"/>
  <c r="I14" i="2"/>
  <c r="G14" i="2"/>
  <c r="I13" i="2"/>
  <c r="G13" i="2"/>
  <c r="G17" i="2"/>
  <c r="I21" i="2"/>
  <c r="G21" i="2"/>
  <c r="E24" i="2"/>
  <c r="H124" i="1" l="1"/>
  <c r="H122" i="1"/>
  <c r="H34" i="1"/>
  <c r="H42" i="1"/>
  <c r="H49" i="1"/>
  <c r="G103" i="1" l="1"/>
  <c r="H103" i="1" s="1"/>
  <c r="G104" i="1"/>
  <c r="H104" i="1" s="1"/>
  <c r="G105" i="1"/>
  <c r="H105" i="1" s="1"/>
  <c r="G106" i="1"/>
  <c r="H106" i="1" s="1"/>
  <c r="G107" i="1"/>
  <c r="H107" i="1" s="1"/>
  <c r="G108" i="1"/>
  <c r="H108" i="1" s="1"/>
  <c r="G109" i="1"/>
  <c r="H109" i="1" s="1"/>
  <c r="G110" i="1"/>
  <c r="H110" i="1" s="1"/>
  <c r="G111" i="1"/>
  <c r="H111" i="1" s="1"/>
  <c r="G112" i="1"/>
  <c r="H112" i="1" s="1"/>
  <c r="G113" i="1"/>
  <c r="H113" i="1" s="1"/>
  <c r="G114" i="1"/>
  <c r="H114" i="1" s="1"/>
  <c r="G115" i="1"/>
  <c r="H115" i="1" s="1"/>
  <c r="G117" i="1"/>
  <c r="H117" i="1" s="1"/>
  <c r="G118" i="1"/>
  <c r="H118" i="1" s="1"/>
  <c r="G119" i="1"/>
  <c r="H119" i="1" s="1"/>
  <c r="G120" i="1"/>
  <c r="H120" i="1" s="1"/>
  <c r="G121" i="1"/>
  <c r="H121" i="1" s="1"/>
  <c r="G122" i="1"/>
  <c r="G123" i="1"/>
  <c r="H123" i="1" s="1"/>
  <c r="G50" i="1"/>
  <c r="H50" i="1" s="1"/>
  <c r="G49" i="1"/>
  <c r="G47" i="1"/>
  <c r="G48" i="1"/>
  <c r="H48" i="1" s="1"/>
  <c r="H47" i="1" s="1"/>
  <c r="H116" i="1" l="1"/>
  <c r="H102" i="1"/>
  <c r="G65" i="1"/>
  <c r="H65" i="1" s="1"/>
  <c r="G93" i="1" l="1"/>
  <c r="G32" i="1" l="1"/>
  <c r="H32" i="1" s="1"/>
  <c r="G33" i="1"/>
  <c r="H33" i="1" s="1"/>
  <c r="G28" i="1"/>
  <c r="H28" i="1" s="1"/>
  <c r="G41" i="1" l="1"/>
  <c r="H41" i="1" s="1"/>
  <c r="G101" i="1" l="1"/>
  <c r="H101" i="1" s="1"/>
  <c r="G100" i="1"/>
  <c r="H100" i="1" s="1"/>
  <c r="G99" i="1"/>
  <c r="H99" i="1" s="1"/>
  <c r="G98" i="1"/>
  <c r="H98" i="1" s="1"/>
  <c r="G97" i="1"/>
  <c r="H97" i="1" s="1"/>
  <c r="G30" i="1"/>
  <c r="H30" i="1" s="1"/>
  <c r="G40" i="1"/>
  <c r="H40" i="1" s="1"/>
  <c r="G87" i="1"/>
  <c r="H87" i="1" s="1"/>
  <c r="G88" i="1"/>
  <c r="H88" i="1" s="1"/>
  <c r="G89" i="1"/>
  <c r="H89" i="1" s="1"/>
  <c r="G90" i="1"/>
  <c r="H90" i="1" s="1"/>
  <c r="G91" i="1"/>
  <c r="H91" i="1" s="1"/>
  <c r="H92" i="1"/>
  <c r="H93" i="1"/>
  <c r="G95" i="1"/>
  <c r="H95" i="1" s="1"/>
  <c r="G96" i="1"/>
  <c r="H96" i="1" s="1"/>
  <c r="H94" i="1" l="1"/>
  <c r="G86" i="1"/>
  <c r="H86" i="1" s="1"/>
  <c r="G85" i="1"/>
  <c r="H85" i="1" s="1"/>
  <c r="G84" i="1"/>
  <c r="H84" i="1" s="1"/>
  <c r="G82" i="1"/>
  <c r="H82" i="1" s="1"/>
  <c r="G83" i="1"/>
  <c r="H83" i="1" s="1"/>
  <c r="G80" i="1"/>
  <c r="H80" i="1" s="1"/>
  <c r="G78" i="1"/>
  <c r="H78" i="1" s="1"/>
  <c r="G79" i="1"/>
  <c r="H79" i="1" s="1"/>
  <c r="G75" i="1"/>
  <c r="H75" i="1" s="1"/>
  <c r="G72" i="1"/>
  <c r="H72" i="1" s="1"/>
  <c r="G71" i="1"/>
  <c r="H71" i="1" s="1"/>
  <c r="G70" i="1"/>
  <c r="H70" i="1" s="1"/>
  <c r="G69" i="1"/>
  <c r="H69" i="1" s="1"/>
  <c r="G43" i="1"/>
  <c r="H43" i="1" s="1"/>
  <c r="G44" i="1"/>
  <c r="H44" i="1" s="1"/>
  <c r="G29" i="1"/>
  <c r="G31" i="1"/>
  <c r="H31" i="1" s="1"/>
  <c r="H29" i="1" s="1"/>
  <c r="G38" i="1"/>
  <c r="H38" i="1" s="1"/>
  <c r="G34" i="1"/>
  <c r="G35" i="1"/>
  <c r="H35" i="1" s="1"/>
  <c r="G36" i="1"/>
  <c r="H36" i="1" s="1"/>
  <c r="G37" i="1"/>
  <c r="H37" i="1" s="1"/>
  <c r="G39" i="1"/>
  <c r="H39" i="1" s="1"/>
  <c r="G25" i="1"/>
  <c r="H25" i="1" s="1"/>
  <c r="G26" i="1"/>
  <c r="H26" i="1" s="1"/>
  <c r="G27" i="1"/>
  <c r="H27" i="1" s="1"/>
  <c r="G24" i="1"/>
  <c r="H24" i="1" s="1"/>
  <c r="G23" i="1"/>
  <c r="H23" i="1" s="1"/>
  <c r="H77" i="1" l="1"/>
  <c r="H81" i="1"/>
  <c r="G20" i="1"/>
  <c r="H20" i="1" s="1"/>
  <c r="G19" i="1"/>
  <c r="H19" i="1" s="1"/>
  <c r="G18" i="1"/>
  <c r="H18" i="1" s="1"/>
  <c r="G17" i="1"/>
  <c r="H17" i="1" s="1"/>
  <c r="G16" i="1"/>
  <c r="H16" i="1" s="1"/>
  <c r="G15" i="1"/>
  <c r="H15" i="1" s="1"/>
  <c r="G13" i="1"/>
  <c r="H13" i="1" s="1"/>
  <c r="G14" i="1"/>
  <c r="H14" i="1" s="1"/>
  <c r="G12" i="1"/>
  <c r="H12" i="1" s="1"/>
  <c r="G8" i="1"/>
  <c r="H8" i="1" s="1"/>
  <c r="G9" i="1"/>
  <c r="H9" i="1" s="1"/>
  <c r="G10" i="1"/>
  <c r="G11" i="1"/>
  <c r="H11" i="1" s="1"/>
  <c r="G21" i="1"/>
  <c r="G22" i="1"/>
  <c r="H22" i="1" s="1"/>
  <c r="H21" i="1" s="1"/>
  <c r="G42" i="1"/>
  <c r="G45" i="1"/>
  <c r="H45" i="1" s="1"/>
  <c r="G46" i="1"/>
  <c r="H46"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6" i="1"/>
  <c r="H66" i="1" s="1"/>
  <c r="G67" i="1"/>
  <c r="G68" i="1"/>
  <c r="H68" i="1" s="1"/>
  <c r="G73" i="1"/>
  <c r="H73" i="1" s="1"/>
  <c r="G74" i="1"/>
  <c r="H74" i="1" s="1"/>
  <c r="G76" i="1"/>
  <c r="H76" i="1" s="1"/>
  <c r="H7" i="1" l="1"/>
  <c r="H10" i="1"/>
  <c r="H67" i="1"/>
</calcChain>
</file>

<file path=xl/sharedStrings.xml><?xml version="1.0" encoding="utf-8"?>
<sst xmlns="http://schemas.openxmlformats.org/spreadsheetml/2006/main" count="386" uniqueCount="265">
  <si>
    <t>LOCAL :</t>
  </si>
  <si>
    <t>ÁREA:</t>
  </si>
  <si>
    <t>ITEM</t>
  </si>
  <si>
    <t xml:space="preserve">CÓDIGO </t>
  </si>
  <si>
    <t>DISCRIMINAÇÃO</t>
  </si>
  <si>
    <t>UNID.</t>
  </si>
  <si>
    <t>QUANT.</t>
  </si>
  <si>
    <t>CUSTO UNIT.</t>
  </si>
  <si>
    <t>CUSTO UNIT+BDI</t>
  </si>
  <si>
    <t>CUSTO SERVIÇO</t>
  </si>
  <si>
    <t>1</t>
  </si>
  <si>
    <t>SERVIÇOS PRELIMINARES</t>
  </si>
  <si>
    <t>M</t>
  </si>
  <si>
    <t>M2</t>
  </si>
  <si>
    <t>TOTAL DA OBRA</t>
  </si>
  <si>
    <t xml:space="preserve">TELHADO </t>
  </si>
  <si>
    <t>3.1</t>
  </si>
  <si>
    <t>CALHA EM CHAPA DE AÇO GALVANIZADO NÚMERO 24, DESENVOLVIMENTO DE 50 CM NINCLUSIVE TRANSPORTE VERTICAL</t>
  </si>
  <si>
    <t xml:space="preserve">(COMPOSIÇÃO REPRESENTATIVA) DO SERVIÇO DE INST. TUBO PVC, SÉRIE N, ESGOTO PREDIAL, 100 MM ( SUB-COLETOR AÉREO), INCL. CONEXÕES E CORTES, FIXAÇÕES, P/ PRÉDIOS. </t>
  </si>
  <si>
    <t>KG</t>
  </si>
  <si>
    <t>COTAÇÃO</t>
  </si>
  <si>
    <t>1.1</t>
  </si>
  <si>
    <t>1.2</t>
  </si>
  <si>
    <t xml:space="preserve">INSTALAÇÃO ELÉTRICA </t>
  </si>
  <si>
    <t>BDI DESONERADO = 25%</t>
  </si>
  <si>
    <t>2.1</t>
  </si>
  <si>
    <t>4.2</t>
  </si>
  <si>
    <t>4.3</t>
  </si>
  <si>
    <t>8.1</t>
  </si>
  <si>
    <t>M3</t>
  </si>
  <si>
    <t>TOALHEIRO PLASTICO TIPO DISPENSER PARA PAPEL TOALHA INTERFOLHADO</t>
  </si>
  <si>
    <t>8.3</t>
  </si>
  <si>
    <t>SABONETEIRA PLASTICA TIPO DISPENSER PARA SABONETE LIQUIDO COM RESERVATORIO 800 A 1500 ML, INCLUSO FIXAÇÃO.</t>
  </si>
  <si>
    <t>CABO DE COBRE FLEXÍVEL ISOLADO, 1,5 MM², ANTI-CHAMA 450/750 V, PARA CIRCUITOS TERMINAIS - FORNECIMENTO E INSTALAÇÃO.</t>
  </si>
  <si>
    <t>CABO DE COBRE FLEXÍVEL ISOLADO, 2,5 MM², ANTI-CHAMA 450/750 V, PARA CIRCUITOS TERMINAIS - FORNECIMENTO E INSTALAÇÃO.</t>
  </si>
  <si>
    <t>CABO DE COBRE FLEXÍVEL ISOLADO, 6 MM², ANTI-CHAMA 450/750 V, PARA CIRCUITOS TERMINAIS - FORNECIMENTO E INSTALAÇÃO.</t>
  </si>
  <si>
    <t>CABO DE COBRE FLEXÍVEL ISOLADO, 25 MM², ANTI-CHAMA 450/750 V, PARA DISTRIBUIÇÃO - FORNECIMENTO E INSTALAÇÃO.</t>
  </si>
  <si>
    <t>INTERRUPTOR SIMPLES (1 MÓDULO), 10A/250V, INCLUINDO SUPORTE E PLACA - FORNECIMENTO E INSTALAÇÃO.</t>
  </si>
  <si>
    <t>TOMADA MÉDIA DE EMBUTIR (1 MÓDULO), 2P+T 10 A, INCLUINDO SUPORTE E PLACA - FORNECIMENTO E INSTALAÇÃO.</t>
  </si>
  <si>
    <t>TOMADA ALTA DE EMBUTIR (1 MÓDULO), 2P+T 20 A, INCLUINDO SUPORTE E PLACA - FORNECIMENTO E INSTALAÇÃO.</t>
  </si>
  <si>
    <t>TOMADA MÉDIA DE EMBUTIR (2 MÓDULOS), 2P+T 20 A, SEM SUPORTE E SEM PLACA - FORNECIMENTO E INSTALAÇÃO.</t>
  </si>
  <si>
    <t>EDELCI MINGOTTI</t>
  </si>
  <si>
    <t>ENG. CIVIL</t>
  </si>
  <si>
    <t>CREA/SC 166074-30</t>
  </si>
  <si>
    <t>DISJUNTOR MONOPOLAR TIPO DIN, CORRENTE NOMINAL DE 25A - FORNECIMENTO E INSTALAÇÃO.</t>
  </si>
  <si>
    <t>DISJUNTOR MONOPOLAR TIPO DIN, CORRENTE NOMINAL DE 20A - FORNECIMENTO E INSTALAÇÃO.</t>
  </si>
  <si>
    <t>DISJUNTOR MONOPOLAR TIPO DIN, CORRENTE NOMINAL DE 40A - FORNECIMENTO E INSTALAÇÃO.</t>
  </si>
  <si>
    <t>INTERRUPTOR SIMPLES (1 MÓDULO) COM INTERRUPTOR PARALELO (2 MÓDULOS), 1 0A/250V, INCLUINDO SUPORTE E PLACA - FORNECIMENTO E INSTALAÇÃO.</t>
  </si>
  <si>
    <t>TOMADA BAIXA DE EMBUTIR (1 MÓDULO), 2P+T 20 A, INCLUINDO SUPORTE E PLACA - FORNECIMENTO E INSTALAÇÃO.</t>
  </si>
  <si>
    <t>FOSSA E BIOFILTRO EM POLIETILENO - 325 LITROS FORNECIMENTO E INSTALAÇÃO</t>
  </si>
  <si>
    <t>PLACA DE OBRA (PARA CONSTRUÇÃO CIVIL) EM CHAPA DE AÇO GALVANIZADO  *N.22*, ADESIVADA, DE *2,0 X 1,125M</t>
  </si>
  <si>
    <t>INSTALAÇÃO HID/SAN.</t>
  </si>
  <si>
    <t xml:space="preserve">M </t>
  </si>
  <si>
    <t>(COMPOSIÇÃO REPRESENTATIVA) DO SERVIÇO DE INSTALAÇÃO DE TUBOS DE PVC, SOLDÁVEL, ÁGUA FRIA, DN 25 MM (INSTALADO EM RAMAL, SUB-RAMAL, RAMAL DE DISTRIBUIÇÃO OU PRUMADA), INCLUSIVE CONEXÕES, CORTES E FIXAÇÕES.</t>
  </si>
  <si>
    <t>(COMPOSIÇÃO REPRESENTATIVA) DO SERVIÇO DE INSTALAÇÃO DE TUBO DE PVC, SÉRIE NORMAL, ESGOTO PREDIAL, DN 40 MM (INSTALADO EM RAMAL DE DESCARGA OU RAMAL DE ESGOTO SANITÁRIO), INCLUSIVE CONEXÕES, CORTES E FIXAÇÕES</t>
  </si>
  <si>
    <t>ELETRODUTO FLEXÍVEL LISO, PEAD, DN 32 MM (1"), PARA CIRCUITOS TERMINAI S, INSTALADO EM PAREDE - FORNECIMENTO E INSTALAÇÃO.</t>
  </si>
  <si>
    <t>LIMPEZA DA OBRA</t>
  </si>
  <si>
    <t>LIMPEZA DE PISO CERÂMICO OU PORCELANATO COM VASSOURA A SECO.</t>
  </si>
  <si>
    <t>4.4</t>
  </si>
  <si>
    <t>8.4</t>
  </si>
  <si>
    <t>8.5</t>
  </si>
  <si>
    <t>9.1</t>
  </si>
  <si>
    <t>9.2</t>
  </si>
  <si>
    <t>11.1</t>
  </si>
  <si>
    <t xml:space="preserve">CRONOGRAMA </t>
  </si>
  <si>
    <t>DESCRIÇÃO</t>
  </si>
  <si>
    <t>TOTAL</t>
  </si>
  <si>
    <t>Mês 01</t>
  </si>
  <si>
    <t>R$</t>
  </si>
  <si>
    <t>%</t>
  </si>
  <si>
    <t>ESQUADRIAS</t>
  </si>
  <si>
    <t>TELHADO</t>
  </si>
  <si>
    <t>ACESSORIOS</t>
  </si>
  <si>
    <t>INSTALAÇÃO ELETRICA</t>
  </si>
  <si>
    <t>Edelci Mingotti</t>
  </si>
  <si>
    <t>Eng. Civil CREA/SC 166074-3</t>
  </si>
  <si>
    <r>
      <rPr>
        <b/>
        <sz val="11"/>
        <color theme="1"/>
        <rFont val="Cambria"/>
        <family val="1"/>
      </rPr>
      <t>MUNICIPIO :</t>
    </r>
    <r>
      <rPr>
        <sz val="11"/>
        <color theme="1"/>
        <rFont val="Cambria"/>
        <family val="1"/>
      </rPr>
      <t xml:space="preserve"> JARDINÓPOLIS  SC </t>
    </r>
  </si>
  <si>
    <t>LOCACAO CONVENCIONAL DE OBRA, UTILIZANDO GABARITO DE TÁBUAS CORRIDAS PONTALETADAS A CADA 2,00M - 2 UTILIZAÇÕES.</t>
  </si>
  <si>
    <t>FUNDAÇÕES DE CONCRETO ARMADO</t>
  </si>
  <si>
    <t>ESCAVAÇÃO MANUAL PARA BLOCO DE COROAMENTO OU SAPATA, COM PREVISÃO DE FÔRMA.</t>
  </si>
  <si>
    <t>FABRICAÇÃO, MONTAGEM E DESMONTAGEM DE FÔRMA PARA SAPATA, EM MADEIRA SERRADA, E=25 MM, 4 UTILIZAÇÕES.</t>
  </si>
  <si>
    <t>ARMAÇÃO DE BLOCO, VIGA BALDRAME OU SAPATA UTILIZANDO AÇO CA-50 DE 10 MM - MONTAGEM.</t>
  </si>
  <si>
    <t>CONCRETAGEM DE SAPATAS, FCK 30 MPA, COM USO DE BOMBA LANÇAMENTO, ADENSAMENTO E ACABAMENTO.</t>
  </si>
  <si>
    <t>ESCAVAÇÃO MANUAL DE VALA PARA VIGA BALDRAME, COM PREVISÃO DE FÔRMA.</t>
  </si>
  <si>
    <t>FABRICAÇÃO, MONTAGEM E DESMONTAGEM DE FÔRMA PARA VIGA BALDRAME, EM MADEIRA SERRADA, E=25 MM, 4 UTILIZAÇÕES.</t>
  </si>
  <si>
    <t>CONCRETAGEM DE BLOCOS DE COROAMENTO E VIGAS BALDRAMES, FCK 30 MPA, COMUSO DE BOMBA LANÇAMENTO, ADENSAMENTO E ACABAMENTO.</t>
  </si>
  <si>
    <t>AMPLIAÇÃO QUADRA DE ESPORTES</t>
  </si>
  <si>
    <t>IMPERMEABILIZAÇÃO DE SUPERFÍCIE COM EMULSÃO ASFÁLTICA, 2 DEMÃOS</t>
  </si>
  <si>
    <t>REATERRO MANUAL APILOADO COM SOQUETE.</t>
  </si>
  <si>
    <t>ESTRUTURA DE CONCRETO</t>
  </si>
  <si>
    <t>MONTAGEM E DESMONTAGEM DE FÔRMA DE PILARES RETANGULARES E ESTRUTURAS SIMILARES, PÉ-DIREITO SIMPLES, EM CHAPA DE MADEIRA COMPENSADA RESINADA, 4 UTILIZAÇÕES.</t>
  </si>
  <si>
    <t>ARMAÇÃO DE PILAR OU VIGA DE UMA ESTRUTURA CONVENCIONAL DE CONCRETO ARMADO EM UMA EDIFICAÇÃO TÉRREA OU SOBRADO UTILIZANDO AÇO CA-50 DE 10,0 MM - MONTAGEM.</t>
  </si>
  <si>
    <t>ARMAÇÃO DE PILAR OU VIGA DE UMA ESTRUTURA CONVENCIONAL DE CONCRETO ARMADO EM UMA EDIFICAÇÃO TÉRREA OU SOBRADO UTILIZANDO AÇO CA-60 DE 5,0 MM- MONTAGEM.</t>
  </si>
  <si>
    <t>LAJE PRÉ-MOLDADA UNIDIRECIONAL, BIAPOIADA, PARA PISO, ENCHIMENTO EM CERÂMICA, VIGOTA CONVENCIONAL, ALTURA TOTAL DA LAJE (ENCHIMENTO+CAPA) =(8+4).</t>
  </si>
  <si>
    <t>CONCRETAGEM DE PILARES, FCK = 25 MPA, COM USO DE BOMBA EM EDIFICAÇÃO COM SEÇÃO MÉDIA DE PILARES MAIOR QUE 0,25 M² - LANÇAMENTO,  ADENSAMENTO E ACABAMENTO.</t>
  </si>
  <si>
    <t>VERGA MOLDADA IN LOCO EM CONCRETO PARA PORTAS COM MAIS DE 1,5 M DE VÃO</t>
  </si>
  <si>
    <t>VERGA MOLDADA IN LOCO EM CONCRETO PARA JANELAS COM ATÉ 1,5 M DE VÃO.</t>
  </si>
  <si>
    <t>CONTRAVERGA MOLDADA IN LOCO EM CONCRETO PARA VÃOS DE ATÉ 1,5 M DE COMPRIMENTO.</t>
  </si>
  <si>
    <t>ALVENARIA DE BLOCOS DE CONCRETO ESTRUTURAL 14X19X39 CM, (ESPESSURA 14CM) FBK = 14,0 MPA, PARA PAREDES COM ÁREA LÍQUIDA MAIOR OU IGUAL A 6M², COM VÃOS.</t>
  </si>
  <si>
    <t>ALVENARIA DE VEDAÇÃO DE BLOCOS CERÂMICOS FURADOS NA HORIZONTAL DE 14X9X19CM (ESPESSURA 14CM, BLOCO DEITADO) DE PAREDES COM ÁREA LÍQUIDA MAIOR OU IGUAL A 6M² COM VÃOS E ARGAMASSA DE ASSENTAMENTO COM PREPARO EM BETONEIRA. (APARENTE)</t>
  </si>
  <si>
    <t>CONCRETAGEM DE VIGAS E LAJES, FCK=25 MPA, PARA LAJES PREMOLDADAS COM USO DE BOMBA EM EDIFICAÇÃO COM ÁREA MÉDIA DE LAJES MAIOR QUE 20 M² - LANÇAMENTO, ADENSAMENTO E ACABAMENTO.</t>
  </si>
  <si>
    <t>TELHAMENTO COM TELHA DE AÇO/ALUMÍNIO E = 0,5 MM, COM ATÉ 2 ÁGUAS, INCLUSO IÇAMENTO.</t>
  </si>
  <si>
    <t>FABRICAÇÃO E INSTALAÇÃO DE TESOURA (INTEIRA OU MEIA) EM AÇO, VÃOS MAIORES OU IGUAIS A 3,0 M E MENORES OU IGUAL A 6,0 M, INCLUSO IÇAMENTO, TIRANTES, CONTRAVENTAMENTO E PARAFUSOS.</t>
  </si>
  <si>
    <t>CAIXA DE GORDURA PEQUENA (CAPACIDADE: 19 L), CIRCULAR, EM PVC, DIÂMETRO INTERNO= 0,3 M.</t>
  </si>
  <si>
    <t>REGISTRO DE ESFERA, PVC, SOLDÁVEL, DN 25 MM, INSTALADO EM RESERVAÇÃO DE ÁGUA DE EDIFICAÇÃO QUE POSSUA RESERVATÓRIO DE FIBRA/FIBROCIMENTO FORNECIMENTO E INSTALAÇÃO.</t>
  </si>
  <si>
    <t>CAIXA D´ÁGUA EM POLIETILENO, 500 LITROS - FORNECIMENTO E INSTALAÇÃO.</t>
  </si>
  <si>
    <t>(COMPOSIÇÃO REPRESENTATIVA) DO SERVIÇO DE INST. TUBO PVC, SÉRIE N, ESGOTO PREDIAL, DN 75 MM, (INST. EM RAMAL DE DESCARGA, RAMAL DE ESG. SANITÁRIO, PRUMADA DE ESG. SANITÁRIO OU VENTILAÇÃO), INCL. CONEXÕES, CORTES E FIXAÇÕES.</t>
  </si>
  <si>
    <t>REVESTIMENTO CERÂMICO PARA PISO COM PLACAS TIPO ESMALTADA PADRÃO POPULAR DE DIMENSÕES 35X35 CM APLICADA EM AMBIENTES DE ÁREA MAIOR QUE 10 M2, INCLUSO RODAPÉ.</t>
  </si>
  <si>
    <t xml:space="preserve">REVESTIMENTO CERAMICO </t>
  </si>
  <si>
    <t>RODAPÉ CERÂMICO DE 7CM DE ALTURA COM PLACAS TIPO ESMALTADA EXTRAIMENSÕES 35X35CM.</t>
  </si>
  <si>
    <t>REVESTIMENTO CERÂMICO PARA PAREDES INTERNAS COM PLACAS TIPO ESMALTADA EXTRA DE DIMENSÕES 25X35 CM APLICADAS EM AMBIENTES DE ÁREA MAIOR QUE 5M² NA ALTURA INTEIRA DAS PAREDES.</t>
  </si>
  <si>
    <t>VASO SANITARIO SIFONADO CONVENCIONAL PARA PCD SEM FURO FRONTAL COM LOUÇA BRANCA SEM ASSENTO, INCLUSO CONJUNTO DE LIGAÇÃO PARA BACIA SANITÁRIA AJUSTÁVEL - FORNECIMENTO E INSTALAÇÃO.</t>
  </si>
  <si>
    <t>ASSENTO SANITÁRIO CONVENCIONAL - FORNECIMENTO E INSTALACAO.</t>
  </si>
  <si>
    <t>LAVATÓRIO LOUÇA BRANCA SUSPENSO, 29,5 X 39CM OU EQUIVALENTE, PADRÃO POPULAR, INCLUSO SIFÃO TIPO GARRAFA EM PVC, VÁLVULA E ENGATE FLEXÍVEL 30CM EM PLÁSTICO E TORNEIRA CROMADA DE MESA, PADRÃO POPULAR - FORNECIMENTO E INSTALAÇÃO.</t>
  </si>
  <si>
    <t>BARRA DE APOIO RETA, EM ACO INOX POLIDO, COMPRIMENTO 70 CM, FIXADA NA PAREDE - FORNECIMENTO E INSTALAÇÃO.</t>
  </si>
  <si>
    <t>BARRA DE APOIO RETA, EM ACO INOX POLIDO, COMPRIMENTO 80 CM, FIXADA NA PAREDE - FORNECIMENTO E INSTALAÇÃO.</t>
  </si>
  <si>
    <t>TOALHEIRO PLASTICO TIPO DISPENSER PARA PAPEL  HIGIENICO TIPO ROLÃO</t>
  </si>
  <si>
    <t>KIT ALARME AUDIOVISUAL SEM FIO (AUTONOMIA MINIMA 50M) PARA BANHEIRO ACESSIVEL. 220V, INCLUSO PLACA TATIL COM INFORMAÇÃO "EMERGENCIA ACIONAR BOTÃO", RECPETOR E ACIONADOR - FORNECIMENTO E INSTALÇAO.</t>
  </si>
  <si>
    <t>PLACA DE BANHEIRO ACESSIVEL EM ALUMINIO PARA PORTA COM SIMBOLO - FORNECIMENTO E INSTALAÇÃO.</t>
  </si>
  <si>
    <t>PLACA TATIL EM BRAILLE EM AÇO INOX PARA IDENTIFICAÇÃO DE AMBIENTES 8X15CM.</t>
  </si>
  <si>
    <t xml:space="preserve"> ESPELHO CRISTAL, ESPESSURA 4MM, COM PARAFUSOS DE FIXACAO, SEM MOLDURA</t>
  </si>
  <si>
    <t>PORTA DE MADEIRA PARA PINTURA, SEMI-OCA (LEVE OU MÉDIA), 90X210CM, ESPESSURA DE 3,5CM, INCLUSO DOBRADIÇAS - FORNECIMENTO E INSTALAÇÃO.</t>
  </si>
  <si>
    <t>EMBOÇO, PARA RECEBIMENTO DE CERÂMICA, EM ARGAMASSA TRAÇO 1:2:8, PREPARO MECÂNICO COM BETONEIRA 400L, APLICADO MANUALMENTE EM FACES INTERNAS DE PAREDES, PARA AMBIENTE COM ÁREA MENOR QUE 5M2, ESPESSURA DE 20MM, OM EXECUÇÃO DE TALISCAS.</t>
  </si>
  <si>
    <t>PISO/CONTRAPISO ARMADO</t>
  </si>
  <si>
    <t>PISO EM CONCRETO 20 MPA PREPARO MECÂNICO, ESPESSURA 7CM.</t>
  </si>
  <si>
    <t>LASTRO COM MATERIAL GRANULAR (PEDRA BRITADA N.1 E PEDRA BRITADA N.2), APLICADO EM PISOS OU LAJES SOBRE SOLO, ESPESSURA DE *10 CM*.</t>
  </si>
  <si>
    <t>ALVENARIA/ FECHAMENTO DE PAREDE</t>
  </si>
  <si>
    <t xml:space="preserve">CAIXA DE INSPEÇÃO, CIRCULAR, EM POLIETILENO </t>
  </si>
  <si>
    <t>PORTA DE MADEIRA PARA PINTURA, SEMI-OCA (LEVE OU MÉDIA), 80X210CM, ESPESSURA DE 3,5CM, INCLUSO DOBRADIÇAS - FORNECIMENTO E INSTALAÇÃO.</t>
  </si>
  <si>
    <t>PORTA DE MADEIRA PARA PINTURA, SEMI-OCA (LEVE OU MÉDIA), 70X210CM, ESPESSURA DE 3,5CM, INCLUSO DOBRADIÇAS - FORNECIMENTO E INSTALAÇÃO.</t>
  </si>
  <si>
    <t>KIT DE PORTA DE MADEIRA TIPO MEXICANA, MACIÇA (PESADA OU SUPERPESADA), PADRÃO MÉDIO, 80X210CM, ESPESSURA DE 3,5CM, ITENS INCLUSOS: DOBRADIÇAS, MONTAGEM E INSTALAÇÃO DE BATENTE, FECHADURA COM EXECUÇÃO DO FURO -FORNECIMENTO E INSTALAÇÃO.</t>
  </si>
  <si>
    <t>JANELA DE AÇO TIPO BASCULANTE PARA VIDROS, COM BATENTE, FERRAGENS E PINTURA ANTICORROSIVA. EXCLUSIVE VIDROS 8MM, ACABAMENTO, ALIZAR E CONTRAMARCO. FORNECIMENTO E INSTALAÇÃO.</t>
  </si>
  <si>
    <t>CONCRETAGEM DE RADIER, PISO OU LAJE SOBRE SOLO, FCK 30 MPA, PARA ESPESSURA DE 10 CM - LANÇAMENTO, ADENSAMENTO E ACABAMENTO.</t>
  </si>
  <si>
    <t>ARMAÇÃO PARA EXECUÇÃO DE RADIER, COM USO DE TELA Q-92, FIO 4,2MM, MALHA 15X15CM</t>
  </si>
  <si>
    <t>PILAR PRÉ MOLDADO 20X20CM AÇO CA-50 DE 10 MM.</t>
  </si>
  <si>
    <t>DATA: 20/09/2021</t>
  </si>
  <si>
    <t>INSTALAÇÃO PREVENTIVA CONTRA INCENDIO</t>
  </si>
  <si>
    <t>ABRIGO PARA HIDRANTE, 90X60X17CM, COM REGISTRO GLOBO ANGULAR 45 GRAUS 2 1/2", ADAPTADOR STORZ 2 1/2", MANGUEIRA DE INCÊNDIO 20M, REDUÇÃO 2 1/2" X 1 1/2" E ESGUICHO EM LATÃO 1 1/2" - FORNECIMENTO E INSTALAÇÃO.</t>
  </si>
  <si>
    <t>EXTINTOR DE INCÊNDIO PORTÁTIL COM CARGA DE CO2 DE 6 KG, CLASSE BC - FORNECIMENTO E INSTALAÇÃO.</t>
  </si>
  <si>
    <t>EXTINTOR DE INCÊNDIO PORTÁTIL COM CARGA DE PQS DE 6 KG, CLASSE BC - FORNECIMENTO E INSTALAÇÃO</t>
  </si>
  <si>
    <t>HIDRANTE SUBTERRÂNEO PREDIAL (COM CURVA LONGA E CAIXA), DN 75 MM - FORNECIMENTO E INSTALAÇÃO.</t>
  </si>
  <si>
    <t>TUBO DE AÇO GALVANIZADO COM COSTURA, CLASSE MÉDIA, DN 65 (2 1/2"), CONEXÃO ROSQUEADA, INSTALADO EM REDE DE ALIMENTAÇÃO PARA HIDRANTE - FORNECIMENTO E INSTALAÇÃO.</t>
  </si>
  <si>
    <t>REGISTRO OU VÁLVULA GLOBO ANGULAR EM LATÃO, PARA HIDRANTES EM INSTALAÇÃO PREDIAL DE INCÊNDIO, 45 GRAUS, 2 1/2" - FORNECIMENTO E INSTALAÇÃO.</t>
  </si>
  <si>
    <t>CAIXA D´ÁGUA EM POLIÉSTER REFORÇADO COM FIBRA DE VIDRO, 10000 LITROS</t>
  </si>
  <si>
    <t>SISTEMA DE PROTEÇÃO CONTRA DESCARGAS ATMOSFERICAS</t>
  </si>
  <si>
    <t>HASTE DE ATERRAMENTO 5/8 PARA SPDA - FORNECIMENTO E INSTALAÇÃO.</t>
  </si>
  <si>
    <t>UNID</t>
  </si>
  <si>
    <t>CAIXA DE INSPEÇÃO PARA ATERRAMENTO, CIRCULAR, EM POLIETILENO, DIÂMETRO INTERNO = 0,3 M.</t>
  </si>
  <si>
    <t>CONECTORES, PARAFUSOS, ABRAÇADEIRAS E ACESSORIOS.</t>
  </si>
  <si>
    <t>LUMINÁRIA DE EMERGÊNCIA, COM 30 LÂMPADAS LED DE 2 W FORNECIMENTO E INSTALAÇÃO.</t>
  </si>
  <si>
    <t>BOMBA HIDRAULICA 5 CV.</t>
  </si>
  <si>
    <t>CENTRAL DE ALARME</t>
  </si>
  <si>
    <t>ACIONADOR DE ALARME</t>
  </si>
  <si>
    <t>PLACA DE SINALIZAÇÃO</t>
  </si>
  <si>
    <t>ELETRODUTO DE AÇO GALVANIZADO, CLASSE LEVE, DN 25 MM (1), APARENTE.</t>
  </si>
  <si>
    <t>FORRO</t>
  </si>
  <si>
    <t>FORRO DE PVC, LISO, PARA AMBIENTES COMERCIAIS, INCLUSIVE ESTRUTURA DE FIXAÇÃO.</t>
  </si>
  <si>
    <t>LUMINÁRIA TIPO PLAFON, DE SOBREPOR, COM 1 LÂMPADA LED DE 12/13 W, FORNECIMENTO E INSTALAÇÃO.</t>
  </si>
  <si>
    <t>QUADRO DE DISTRIBUIÇÃO DE ENERGIA EM CHAPA DE AÇO GALVANIZADO, DE EMBUTIR, COM BARRAMENTO TRIFÁSICO, PARA 12 DISJUNTORES DIN 100A - FORNECIMENTO E INSTALAÇÃO.</t>
  </si>
  <si>
    <t>ELETROCALHA E SUPORTE PARA ATÉ 3 TUBOS VERTICAIS, ESPAÇADO A CADA 3 M, EM PERFILADO DE SEÇÃO 38X38 MM, POR METRO DE TUBULAÇÃO FIXADA.</t>
  </si>
  <si>
    <t>JANELA E PORTA DE CORRER 2 FOLHAS FIXA DE ALUMÍNIO PARA VIDRO, COM VIDRO 8MM, BATENTE E FERRAGENS. EXCLUSIVE ACABAMENTO, ALIZAR E CONTRAMARCO. FORNECIMENTO E INSTALAÇÃO.</t>
  </si>
  <si>
    <t>PORTA DE FERRO, DE CORRER, TIPO GRADE COM CHAPA, COM GUARNIÇÕES</t>
  </si>
  <si>
    <t>CORDOALHA DE COBRE NU 50 MM², COM ISOLADOR - FORNECIMENTO E INSTALAÇÃO</t>
  </si>
  <si>
    <t>CORDOALHA DE COBRE NU 35 MM², COM ISOLADOR - FORNECIMENTO E INSTALAÇÃO.</t>
  </si>
  <si>
    <t>TELHAMENTO COM TELHA DE AÇO/ALUMÍNIO E = 0,5 MM, COM ATÉ 2 ÁGUAS, INCLUSO IÇAMENTO (PERFIL).</t>
  </si>
  <si>
    <t>2.2</t>
  </si>
  <si>
    <t>2.3</t>
  </si>
  <si>
    <t>2.4</t>
  </si>
  <si>
    <t>2.5</t>
  </si>
  <si>
    <t>2.6</t>
  </si>
  <si>
    <t>2.7</t>
  </si>
  <si>
    <t>2.8</t>
  </si>
  <si>
    <t>2.9</t>
  </si>
  <si>
    <t>2.10</t>
  </si>
  <si>
    <t>3.2</t>
  </si>
  <si>
    <t>3.3</t>
  </si>
  <si>
    <t>3.4</t>
  </si>
  <si>
    <t>3.5</t>
  </si>
  <si>
    <t>3.6</t>
  </si>
  <si>
    <t>3.7</t>
  </si>
  <si>
    <t>4.1</t>
  </si>
  <si>
    <t>5.1</t>
  </si>
  <si>
    <t>5.2</t>
  </si>
  <si>
    <t>5.3</t>
  </si>
  <si>
    <t>5.4</t>
  </si>
  <si>
    <t>5.5</t>
  </si>
  <si>
    <t>5.6</t>
  </si>
  <si>
    <t>5.7</t>
  </si>
  <si>
    <t>6.1</t>
  </si>
  <si>
    <t>6.2</t>
  </si>
  <si>
    <t>6.3</t>
  </si>
  <si>
    <t>6.4</t>
  </si>
  <si>
    <t>7.1</t>
  </si>
  <si>
    <t>8.2</t>
  </si>
  <si>
    <t>8.6</t>
  </si>
  <si>
    <t>8.7</t>
  </si>
  <si>
    <t>8.8</t>
  </si>
  <si>
    <t>8.9</t>
  </si>
  <si>
    <t>8.10</t>
  </si>
  <si>
    <t>8.11</t>
  </si>
  <si>
    <t>8.12</t>
  </si>
  <si>
    <t>8.13</t>
  </si>
  <si>
    <t>8.14</t>
  </si>
  <si>
    <t>8.15</t>
  </si>
  <si>
    <t>8.16</t>
  </si>
  <si>
    <t>8.17</t>
  </si>
  <si>
    <t>9.3</t>
  </si>
  <si>
    <t>9.4</t>
  </si>
  <si>
    <t>9.5</t>
  </si>
  <si>
    <t>9.6</t>
  </si>
  <si>
    <t>9.7</t>
  </si>
  <si>
    <t>9.8</t>
  </si>
  <si>
    <t>9.9</t>
  </si>
  <si>
    <t>10.1</t>
  </si>
  <si>
    <t>10.2</t>
  </si>
  <si>
    <t>10.3</t>
  </si>
  <si>
    <t>11.2</t>
  </si>
  <si>
    <t>11.3</t>
  </si>
  <si>
    <t>11.4</t>
  </si>
  <si>
    <t>11.5</t>
  </si>
  <si>
    <t>11.6</t>
  </si>
  <si>
    <t>11.7</t>
  </si>
  <si>
    <t>11.8</t>
  </si>
  <si>
    <t>11.9</t>
  </si>
  <si>
    <t>11.10</t>
  </si>
  <si>
    <t>11.11</t>
  </si>
  <si>
    <t>11.12</t>
  </si>
  <si>
    <t>12.1</t>
  </si>
  <si>
    <t>12.2</t>
  </si>
  <si>
    <t>12.3</t>
  </si>
  <si>
    <t>12.4</t>
  </si>
  <si>
    <t>12.5</t>
  </si>
  <si>
    <t>12.6</t>
  </si>
  <si>
    <t>12.7</t>
  </si>
  <si>
    <t>13.1</t>
  </si>
  <si>
    <t>13.2</t>
  </si>
  <si>
    <t>13.3</t>
  </si>
  <si>
    <t>13.4</t>
  </si>
  <si>
    <t>13.5</t>
  </si>
  <si>
    <t>13.6</t>
  </si>
  <si>
    <t>13.7</t>
  </si>
  <si>
    <t>13.8</t>
  </si>
  <si>
    <t>13.9</t>
  </si>
  <si>
    <t>13.10</t>
  </si>
  <si>
    <t>13.11</t>
  </si>
  <si>
    <t>13.12</t>
  </si>
  <si>
    <t>13.13</t>
  </si>
  <si>
    <t>14.1</t>
  </si>
  <si>
    <t>14.2</t>
  </si>
  <si>
    <t>14.3</t>
  </si>
  <si>
    <t>14.4</t>
  </si>
  <si>
    <t>14.5</t>
  </si>
  <si>
    <t>15.1</t>
  </si>
  <si>
    <t>1184,14m2</t>
  </si>
  <si>
    <t>REFERÊNCIA CUSTOS  SINAPI 09/2021</t>
  </si>
  <si>
    <t>Município de Jardinópolis-SC</t>
  </si>
  <si>
    <t>Mês 02</t>
  </si>
  <si>
    <t>PISO/CONTRAPIOS</t>
  </si>
  <si>
    <t>ALVENARIA</t>
  </si>
  <si>
    <t>INSTALAÇÃO HID./SAN.</t>
  </si>
  <si>
    <t>REVESTIMENTO CERAMICO</t>
  </si>
  <si>
    <t>PPCI</t>
  </si>
  <si>
    <t>SPDA</t>
  </si>
  <si>
    <r>
      <rPr>
        <b/>
        <sz val="11"/>
        <color theme="1"/>
        <rFont val="Cambria"/>
        <family val="1"/>
      </rPr>
      <t>OBRA:</t>
    </r>
    <r>
      <rPr>
        <sz val="11"/>
        <color theme="1"/>
        <rFont val="Cambria"/>
        <family val="1"/>
      </rPr>
      <t xml:space="preserve"> AMPLIAÇÃO QUADRA DE ESPORTES</t>
    </r>
  </si>
  <si>
    <r>
      <rPr>
        <b/>
        <sz val="11"/>
        <color theme="1"/>
        <rFont val="Cambria"/>
        <family val="1"/>
      </rPr>
      <t>ÁREA:</t>
    </r>
    <r>
      <rPr>
        <sz val="11"/>
        <color theme="1"/>
        <rFont val="Cambria"/>
        <family val="1"/>
      </rPr>
      <t xml:space="preserve"> 1184,41m²</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</si>
</sst>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1" x14ac:knownFonts="1">
    <font>
      <sz val="11"/>
      <color theme="1"/>
      <name val="Calibri"/>
      <family val="2"/>
      <scheme val="minor"/>
    </font>
    <font>
      <sz val="11"/>
      <color theme="1"/>
      <name val="Calibri"/>
      <family val="2"/>
      <scheme val="minor"/>
    </font>
    <font>
      <b/>
      <sz val="8"/>
      <color indexed="8"/>
      <name val="Arial"/>
      <family val="2"/>
    </font>
    <font>
      <sz val="8"/>
      <color indexed="8"/>
      <name val="Arial"/>
      <family val="2"/>
    </font>
    <font>
      <b/>
      <sz val="9"/>
      <color indexed="8"/>
      <name val="Arial"/>
      <family val="2"/>
    </font>
    <font>
      <sz val="8"/>
      <color theme="1"/>
      <name val="Calibri"/>
      <family val="2"/>
      <scheme val="minor"/>
    </font>
    <font>
      <b/>
      <sz val="11"/>
      <color theme="1"/>
      <name val="Calibri"/>
      <family val="2"/>
      <scheme val="minor"/>
    </font>
    <font>
      <b/>
      <sz val="10"/>
      <color indexed="8"/>
      <name val="Arial"/>
      <family val="2"/>
    </font>
    <font>
      <b/>
      <sz val="12"/>
      <color indexed="8"/>
      <name val="Cambria"/>
      <family val="1"/>
    </font>
    <font>
      <b/>
      <sz val="9"/>
      <color indexed="8"/>
      <name val="Cambria"/>
      <family val="1"/>
    </font>
    <font>
      <b/>
      <sz val="9"/>
      <color theme="1"/>
      <name val="Cambria"/>
      <family val="1"/>
    </font>
    <font>
      <sz val="9"/>
      <color theme="1"/>
      <name val="Cambria"/>
      <family val="1"/>
    </font>
    <font>
      <sz val="9"/>
      <color indexed="8"/>
      <name val="Cambria"/>
      <family val="1"/>
    </font>
    <font>
      <sz val="9"/>
      <name val="Cambria"/>
      <family val="1"/>
    </font>
    <font>
      <sz val="11"/>
      <color theme="1"/>
      <name val="Cambria"/>
      <family val="1"/>
    </font>
    <font>
      <b/>
      <sz val="10"/>
      <color indexed="8"/>
      <name val="Cambria"/>
      <family val="1"/>
    </font>
    <font>
      <sz val="10"/>
      <color theme="1"/>
      <name val="Cambria"/>
      <family val="1"/>
    </font>
    <font>
      <b/>
      <sz val="11"/>
      <color theme="1"/>
      <name val="Cambria"/>
      <family val="1"/>
    </font>
    <font>
      <b/>
      <sz val="18"/>
      <color theme="1"/>
      <name val="Cambria"/>
      <family val="1"/>
    </font>
    <font>
      <b/>
      <sz val="9"/>
      <name val="Cambria"/>
      <family val="1"/>
    </font>
    <font>
      <b/>
      <sz val="10"/>
      <color theme="1"/>
      <name val="Cambria"/>
      <family val="1"/>
    </font>
  </fonts>
  <fills count="13">
    <fill>
      <patternFill patternType="none"/>
    </fill>
    <fill>
      <patternFill patternType="gray125"/>
    </fill>
    <fill>
      <patternFill patternType="solid">
        <fgColor indexed="22"/>
        <bgColor indexed="64"/>
      </patternFill>
    </fill>
    <fill>
      <patternFill patternType="solid">
        <fgColor indexed="9"/>
        <bgColor indexed="41"/>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tint="-0.249977111117893"/>
        <bgColor indexed="31"/>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499984740745262"/>
        <bgColor indexed="31"/>
      </patternFill>
    </fill>
    <fill>
      <patternFill patternType="solid">
        <fgColor theme="6" tint="0.59999389629810485"/>
        <bgColor indexed="31"/>
      </patternFill>
    </fill>
  </fills>
  <borders count="4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09">
    <xf numFmtId="0" fontId="0" fillId="0" borderId="0" xfId="0"/>
    <xf numFmtId="0" fontId="0" fillId="0" borderId="0" xfId="0" applyBorder="1"/>
    <xf numFmtId="4" fontId="0" fillId="0" borderId="0" xfId="0" applyNumberFormat="1"/>
    <xf numFmtId="0" fontId="5" fillId="0" borderId="0" xfId="0" applyFont="1" applyFill="1" applyBorder="1"/>
    <xf numFmtId="0" fontId="0" fillId="0" borderId="0" xfId="0" applyFill="1" applyBorder="1"/>
    <xf numFmtId="14" fontId="5" fillId="0" borderId="0" xfId="0" applyNumberFormat="1" applyFont="1" applyFill="1" applyBorder="1"/>
    <xf numFmtId="0" fontId="2" fillId="0" borderId="0" xfId="0" applyFont="1" applyFill="1" applyBorder="1" applyAlignment="1">
      <alignment horizontal="center" vertical="center" wrapText="1"/>
    </xf>
    <xf numFmtId="4" fontId="4" fillId="0" borderId="0" xfId="1" applyNumberFormat="1" applyFont="1" applyFill="1" applyBorder="1" applyAlignment="1" applyProtection="1">
      <alignment horizontal="right" wrapText="1"/>
      <protection locked="0"/>
    </xf>
    <xf numFmtId="4" fontId="3" fillId="0" borderId="0" xfId="0" applyNumberFormat="1" applyFont="1" applyFill="1" applyBorder="1" applyAlignment="1" applyProtection="1">
      <alignment horizontal="right" vertical="top" wrapText="1"/>
      <protection locked="0"/>
    </xf>
    <xf numFmtId="4" fontId="3" fillId="0" borderId="0" xfId="1" applyNumberFormat="1" applyFont="1" applyFill="1" applyBorder="1" applyAlignment="1" applyProtection="1">
      <alignment horizontal="right" wrapText="1"/>
      <protection locked="0"/>
    </xf>
    <xf numFmtId="4" fontId="2" fillId="0" borderId="0" xfId="1" applyNumberFormat="1" applyFont="1" applyFill="1" applyBorder="1" applyAlignment="1" applyProtection="1">
      <alignment horizontal="right" wrapText="1"/>
      <protection locked="0"/>
    </xf>
    <xf numFmtId="43" fontId="3" fillId="0" borderId="0" xfId="1" applyFont="1" applyFill="1" applyBorder="1" applyAlignment="1" applyProtection="1">
      <alignment horizontal="right" vertical="top" wrapText="1"/>
      <protection locked="0"/>
    </xf>
    <xf numFmtId="0" fontId="6" fillId="0" borderId="0" xfId="0" applyFont="1"/>
    <xf numFmtId="14" fontId="5" fillId="0" borderId="0" xfId="0" applyNumberFormat="1" applyFont="1" applyFill="1" applyBorder="1" applyAlignment="1">
      <alignment horizontal="left" indent="1"/>
    </xf>
    <xf numFmtId="0" fontId="0" fillId="0" borderId="0" xfId="0" applyFill="1" applyBorder="1" applyAlignment="1">
      <alignment horizontal="left" indent="1"/>
    </xf>
    <xf numFmtId="0" fontId="7" fillId="0" borderId="0" xfId="0" applyFont="1" applyFill="1" applyBorder="1" applyAlignment="1" applyProtection="1">
      <alignment horizontal="left" vertical="top" wrapText="1"/>
      <protection locked="0"/>
    </xf>
    <xf numFmtId="4" fontId="6" fillId="0" borderId="0" xfId="0" applyNumberFormat="1" applyFont="1"/>
    <xf numFmtId="0" fontId="2" fillId="0" borderId="0"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protection locked="0"/>
    </xf>
    <xf numFmtId="0" fontId="10" fillId="0" borderId="1" xfId="0" applyFont="1" applyBorder="1"/>
    <xf numFmtId="0" fontId="12" fillId="0" borderId="2"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43" fontId="12" fillId="5" borderId="1" xfId="1" applyFont="1" applyFill="1" applyBorder="1" applyAlignment="1" applyProtection="1">
      <alignment horizontal="center" vertical="center" wrapText="1"/>
      <protection locked="0"/>
    </xf>
    <xf numFmtId="43" fontId="12" fillId="0" borderId="1" xfId="1" applyFont="1" applyFill="1" applyBorder="1" applyAlignment="1" applyProtection="1">
      <alignment horizontal="center" vertical="center" wrapText="1"/>
      <protection locked="0"/>
    </xf>
    <xf numFmtId="43" fontId="1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12" fillId="0" borderId="2" xfId="0" applyFont="1" applyBorder="1" applyAlignment="1" applyProtection="1">
      <alignment horizontal="center" vertical="center" wrapText="1"/>
      <protection locked="0"/>
    </xf>
    <xf numFmtId="43" fontId="11" fillId="5" borderId="1" xfId="1" applyFont="1" applyFill="1" applyBorder="1" applyAlignment="1" applyProtection="1">
      <alignment horizontal="center" vertical="center" wrapText="1"/>
      <protection locked="0"/>
    </xf>
    <xf numFmtId="4" fontId="12" fillId="0" borderId="1" xfId="0" applyNumberFormat="1" applyFont="1" applyFill="1" applyBorder="1" applyAlignment="1" applyProtection="1">
      <alignment horizontal="right" vertical="center" wrapText="1"/>
      <protection locked="0"/>
    </xf>
    <xf numFmtId="4" fontId="12" fillId="0" borderId="1" xfId="0" applyNumberFormat="1" applyFont="1" applyBorder="1" applyAlignment="1" applyProtection="1">
      <alignment horizontal="right" vertical="center" wrapText="1"/>
      <protection locked="0"/>
    </xf>
    <xf numFmtId="43" fontId="12" fillId="0" borderId="1" xfId="1" applyFont="1" applyBorder="1" applyAlignment="1" applyProtection="1">
      <alignment horizontal="center" vertical="center" wrapText="1"/>
      <protection locked="0"/>
    </xf>
    <xf numFmtId="4" fontId="12" fillId="0" borderId="1" xfId="0" applyNumberFormat="1" applyFont="1" applyFill="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2" fillId="0" borderId="1" xfId="0" applyFont="1" applyBorder="1" applyAlignment="1" applyProtection="1">
      <alignment horizontal="left" vertical="center" wrapText="1"/>
      <protection locked="0"/>
    </xf>
    <xf numFmtId="0" fontId="11" fillId="0" borderId="1" xfId="0" applyFont="1" applyBorder="1" applyAlignment="1">
      <alignment horizontal="center" vertical="center"/>
    </xf>
    <xf numFmtId="0" fontId="11" fillId="0" borderId="1" xfId="0" applyFont="1" applyBorder="1" applyAlignment="1">
      <alignment horizontal="left" vertical="center" wrapText="1"/>
    </xf>
    <xf numFmtId="0" fontId="11" fillId="5" borderId="1" xfId="0" applyFont="1" applyFill="1" applyBorder="1" applyAlignment="1">
      <alignment horizontal="left" vertical="center" wrapText="1"/>
    </xf>
    <xf numFmtId="0" fontId="11" fillId="0" borderId="1" xfId="0" applyFont="1" applyBorder="1" applyAlignment="1"/>
    <xf numFmtId="0" fontId="11" fillId="0" borderId="1" xfId="0" applyFont="1" applyBorder="1" applyAlignment="1">
      <alignment horizontal="center"/>
    </xf>
    <xf numFmtId="0" fontId="12" fillId="5" borderId="2" xfId="0" applyFont="1" applyFill="1" applyBorder="1" applyAlignment="1" applyProtection="1">
      <alignment horizontal="center" vertical="center" wrapText="1"/>
      <protection locked="0"/>
    </xf>
    <xf numFmtId="0" fontId="11" fillId="0" borderId="1" xfId="0" applyFont="1" applyFill="1" applyBorder="1" applyAlignment="1">
      <alignment horizontal="right" vertical="center"/>
    </xf>
    <xf numFmtId="0" fontId="11" fillId="0" borderId="1" xfId="0" applyFont="1" applyBorder="1" applyAlignment="1">
      <alignment wrapText="1"/>
    </xf>
    <xf numFmtId="4" fontId="12" fillId="7" borderId="7" xfId="1" applyNumberFormat="1" applyFont="1" applyFill="1" applyBorder="1" applyAlignment="1" applyProtection="1">
      <alignment horizontal="right" vertical="center" wrapText="1"/>
      <protection locked="0"/>
    </xf>
    <xf numFmtId="4" fontId="12" fillId="6" borderId="7" xfId="1" applyNumberFormat="1" applyFont="1" applyFill="1" applyBorder="1" applyAlignment="1" applyProtection="1">
      <alignment horizontal="right" vertical="center" wrapText="1"/>
      <protection locked="0"/>
    </xf>
    <xf numFmtId="0" fontId="12" fillId="5" borderId="1" xfId="0" applyFont="1" applyFill="1" applyBorder="1" applyAlignment="1" applyProtection="1">
      <alignment horizontal="center" vertical="center" wrapText="1"/>
      <protection locked="0"/>
    </xf>
    <xf numFmtId="2" fontId="12" fillId="5" borderId="1" xfId="0"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left" vertical="center" wrapText="1"/>
      <protection locked="0"/>
    </xf>
    <xf numFmtId="2" fontId="12" fillId="5" borderId="1" xfId="0" applyNumberFormat="1" applyFont="1" applyFill="1" applyBorder="1" applyAlignment="1" applyProtection="1">
      <alignment horizontal="right" vertical="center" wrapText="1"/>
      <protection locked="0"/>
    </xf>
    <xf numFmtId="2" fontId="11" fillId="0" borderId="1" xfId="0" applyNumberFormat="1" applyFont="1" applyFill="1" applyBorder="1" applyAlignment="1">
      <alignment horizontal="right" vertical="center"/>
    </xf>
    <xf numFmtId="0" fontId="11" fillId="0" borderId="1" xfId="0" applyFont="1" applyBorder="1" applyAlignment="1">
      <alignment horizontal="left" wrapText="1"/>
    </xf>
    <xf numFmtId="0" fontId="14" fillId="0" borderId="4" xfId="0" applyFont="1" applyBorder="1"/>
    <xf numFmtId="0" fontId="14" fillId="0" borderId="18" xfId="0" applyFont="1" applyBorder="1"/>
    <xf numFmtId="0" fontId="9" fillId="2" borderId="1" xfId="0" applyFont="1" applyFill="1" applyBorder="1" applyAlignment="1">
      <alignment horizontal="center" vertical="center" wrapText="1"/>
    </xf>
    <xf numFmtId="4" fontId="12" fillId="6" borderId="7" xfId="1" applyNumberFormat="1" applyFont="1" applyFill="1" applyBorder="1" applyAlignment="1" applyProtection="1">
      <alignment horizontal="right" wrapText="1"/>
      <protection locked="0"/>
    </xf>
    <xf numFmtId="0" fontId="12" fillId="5" borderId="2" xfId="0" applyFont="1" applyFill="1" applyBorder="1" applyAlignment="1" applyProtection="1">
      <alignment horizontal="center" vertical="top" wrapText="1"/>
      <protection locked="0"/>
    </xf>
    <xf numFmtId="2" fontId="12" fillId="5" borderId="1" xfId="0" applyNumberFormat="1" applyFont="1" applyFill="1" applyBorder="1" applyAlignment="1" applyProtection="1">
      <alignment vertical="center"/>
      <protection locked="0"/>
    </xf>
    <xf numFmtId="2" fontId="12" fillId="5" borderId="1" xfId="0" applyNumberFormat="1" applyFont="1" applyFill="1" applyBorder="1" applyAlignment="1" applyProtection="1">
      <alignment vertical="center" wrapText="1"/>
      <protection locked="0"/>
    </xf>
    <xf numFmtId="0" fontId="14" fillId="0" borderId="10" xfId="0" applyFont="1" applyBorder="1"/>
    <xf numFmtId="0" fontId="14" fillId="0" borderId="11" xfId="0" applyFont="1" applyBorder="1"/>
    <xf numFmtId="0" fontId="14" fillId="0" borderId="35" xfId="0" applyFont="1" applyBorder="1"/>
    <xf numFmtId="0" fontId="14" fillId="0" borderId="36" xfId="0" applyFont="1" applyBorder="1"/>
    <xf numFmtId="0" fontId="14" fillId="0" borderId="32" xfId="0" applyFont="1" applyBorder="1"/>
    <xf numFmtId="0" fontId="14" fillId="0" borderId="33" xfId="0" applyFont="1" applyBorder="1"/>
    <xf numFmtId="0" fontId="14" fillId="0" borderId="3" xfId="0" applyFont="1" applyBorder="1"/>
    <xf numFmtId="0" fontId="17" fillId="4" borderId="13" xfId="0" applyFont="1" applyFill="1" applyBorder="1"/>
    <xf numFmtId="0" fontId="17" fillId="4" borderId="12" xfId="0" applyFont="1" applyFill="1" applyBorder="1"/>
    <xf numFmtId="0" fontId="17" fillId="4" borderId="14" xfId="0" applyFont="1" applyFill="1" applyBorder="1"/>
    <xf numFmtId="0" fontId="16" fillId="0" borderId="1" xfId="0" applyFont="1" applyBorder="1"/>
    <xf numFmtId="0" fontId="16" fillId="0" borderId="7" xfId="0" applyFont="1" applyBorder="1"/>
    <xf numFmtId="0" fontId="16" fillId="0" borderId="2" xfId="0" applyFont="1" applyBorder="1" applyAlignment="1">
      <alignment horizontal="center"/>
    </xf>
    <xf numFmtId="4" fontId="16" fillId="0" borderId="1" xfId="0" applyNumberFormat="1" applyFont="1" applyBorder="1"/>
    <xf numFmtId="9" fontId="16" fillId="0" borderId="1" xfId="2" applyFont="1" applyBorder="1"/>
    <xf numFmtId="0" fontId="11" fillId="0" borderId="22" xfId="0" applyFont="1" applyBorder="1"/>
    <xf numFmtId="17" fontId="11" fillId="0" borderId="22" xfId="0" applyNumberFormat="1" applyFont="1" applyBorder="1"/>
    <xf numFmtId="0" fontId="11" fillId="0" borderId="23" xfId="0" applyFont="1" applyBorder="1"/>
    <xf numFmtId="0" fontId="9" fillId="8" borderId="37" xfId="0" applyFont="1" applyFill="1" applyBorder="1" applyAlignment="1">
      <alignment horizontal="center" vertical="center" wrapText="1"/>
    </xf>
    <xf numFmtId="0" fontId="9" fillId="8" borderId="38" xfId="0" applyFont="1" applyFill="1" applyBorder="1" applyAlignment="1">
      <alignment horizontal="center" vertical="center" wrapText="1"/>
    </xf>
    <xf numFmtId="0" fontId="9" fillId="8" borderId="38" xfId="0" applyFont="1" applyFill="1" applyBorder="1" applyAlignment="1">
      <alignment horizontal="center" wrapText="1"/>
    </xf>
    <xf numFmtId="0" fontId="9" fillId="8" borderId="39" xfId="0" applyFont="1" applyFill="1" applyBorder="1" applyAlignment="1">
      <alignment horizontal="center" vertical="center" wrapText="1"/>
    </xf>
    <xf numFmtId="0" fontId="12" fillId="0" borderId="8"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11" fillId="5" borderId="22" xfId="0" applyFont="1" applyFill="1" applyBorder="1" applyAlignment="1">
      <alignment horizontal="left" vertical="center" wrapText="1"/>
    </xf>
    <xf numFmtId="0" fontId="12" fillId="0" borderId="22" xfId="0" applyFont="1" applyBorder="1" applyAlignment="1" applyProtection="1">
      <alignment horizontal="center" vertical="center" wrapText="1"/>
      <protection locked="0"/>
    </xf>
    <xf numFmtId="43" fontId="12" fillId="0" borderId="22" xfId="1" applyFont="1" applyFill="1" applyBorder="1" applyAlignment="1" applyProtection="1">
      <alignment horizontal="center" vertical="center" wrapText="1"/>
      <protection locked="0"/>
    </xf>
    <xf numFmtId="4" fontId="12" fillId="0" borderId="22" xfId="0" applyNumberFormat="1" applyFont="1" applyBorder="1" applyAlignment="1" applyProtection="1">
      <alignment horizontal="right" vertical="center" wrapText="1"/>
      <protection locked="0"/>
    </xf>
    <xf numFmtId="43" fontId="11" fillId="0" borderId="22" xfId="0" applyNumberFormat="1" applyFont="1" applyFill="1" applyBorder="1" applyAlignment="1">
      <alignment horizontal="center" vertical="center"/>
    </xf>
    <xf numFmtId="4" fontId="12" fillId="7" borderId="23" xfId="1" applyNumberFormat="1" applyFont="1" applyFill="1" applyBorder="1" applyAlignment="1" applyProtection="1">
      <alignment horizontal="right" vertical="center" wrapText="1"/>
      <protection locked="0"/>
    </xf>
    <xf numFmtId="4" fontId="12" fillId="0" borderId="17" xfId="0" applyNumberFormat="1" applyFont="1" applyBorder="1" applyAlignment="1" applyProtection="1">
      <alignment horizontal="right" vertical="center" wrapText="1"/>
      <protection locked="0"/>
    </xf>
    <xf numFmtId="0" fontId="11" fillId="0" borderId="12" xfId="0" applyFont="1" applyBorder="1" applyAlignment="1">
      <alignment horizontal="left" vertical="center" wrapText="1"/>
    </xf>
    <xf numFmtId="0" fontId="11" fillId="0" borderId="12" xfId="0" applyFont="1" applyBorder="1" applyAlignment="1">
      <alignment horizontal="center" vertical="center"/>
    </xf>
    <xf numFmtId="4" fontId="12" fillId="0" borderId="12" xfId="0" applyNumberFormat="1" applyFont="1" applyBorder="1" applyAlignment="1" applyProtection="1">
      <alignment horizontal="right" vertical="center" wrapText="1"/>
      <protection locked="0"/>
    </xf>
    <xf numFmtId="43" fontId="11" fillId="0" borderId="12" xfId="0" applyNumberFormat="1" applyFont="1" applyFill="1" applyBorder="1" applyAlignment="1">
      <alignment horizontal="center" vertical="center"/>
    </xf>
    <xf numFmtId="0" fontId="11" fillId="0" borderId="12" xfId="0" applyFont="1" applyBorder="1" applyAlignment="1">
      <alignment vertical="center"/>
    </xf>
    <xf numFmtId="2" fontId="11" fillId="7" borderId="7" xfId="0" applyNumberFormat="1" applyFont="1" applyFill="1" applyBorder="1"/>
    <xf numFmtId="2" fontId="11" fillId="7" borderId="14" xfId="0" applyNumberFormat="1" applyFont="1" applyFill="1" applyBorder="1" applyAlignment="1">
      <alignment wrapText="1"/>
    </xf>
    <xf numFmtId="0" fontId="13" fillId="5" borderId="1"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0" fontId="13" fillId="5" borderId="1" xfId="0" applyFont="1" applyFill="1" applyBorder="1" applyAlignment="1" applyProtection="1">
      <alignment horizontal="left" vertical="top" wrapText="1"/>
      <protection locked="0"/>
    </xf>
    <xf numFmtId="2" fontId="11" fillId="10" borderId="1" xfId="0" applyNumberFormat="1" applyFont="1" applyFill="1" applyBorder="1" applyAlignment="1">
      <alignment horizontal="right" vertical="center"/>
    </xf>
    <xf numFmtId="4" fontId="9" fillId="11" borderId="7" xfId="1" applyNumberFormat="1" applyFont="1" applyFill="1" applyBorder="1" applyAlignment="1" applyProtection="1">
      <alignment horizontal="right" vertical="center" wrapText="1"/>
      <protection locked="0"/>
    </xf>
    <xf numFmtId="0" fontId="14" fillId="0" borderId="10"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left"/>
    </xf>
    <xf numFmtId="0" fontId="16" fillId="0" borderId="17" xfId="0" applyFont="1" applyBorder="1" applyAlignment="1">
      <alignment horizontal="left"/>
    </xf>
    <xf numFmtId="0" fontId="16" fillId="0" borderId="13" xfId="0" applyFont="1" applyBorder="1" applyAlignment="1">
      <alignment horizontal="center"/>
    </xf>
    <xf numFmtId="2" fontId="13" fillId="5" borderId="1" xfId="0" applyNumberFormat="1" applyFont="1" applyFill="1" applyBorder="1" applyAlignment="1" applyProtection="1">
      <alignment horizontal="center" vertical="center" wrapText="1"/>
      <protection locked="0"/>
    </xf>
    <xf numFmtId="43" fontId="11" fillId="10" borderId="1" xfId="0" applyNumberFormat="1" applyFont="1" applyFill="1" applyBorder="1" applyAlignment="1">
      <alignment horizontal="center" vertical="center"/>
    </xf>
    <xf numFmtId="4" fontId="12" fillId="12" borderId="7" xfId="1" applyNumberFormat="1" applyFont="1" applyFill="1" applyBorder="1" applyAlignment="1" applyProtection="1">
      <alignment horizontal="right" vertical="center" wrapText="1"/>
      <protection locked="0"/>
    </xf>
    <xf numFmtId="0" fontId="9" fillId="10" borderId="13" xfId="0" applyFont="1" applyFill="1" applyBorder="1" applyAlignment="1" applyProtection="1">
      <alignment horizontal="center" vertical="top" wrapText="1"/>
      <protection locked="0"/>
    </xf>
    <xf numFmtId="0" fontId="9" fillId="10" borderId="12" xfId="0" applyFont="1" applyFill="1" applyBorder="1" applyAlignment="1" applyProtection="1">
      <alignment horizontal="center" vertical="top" wrapText="1"/>
      <protection locked="0"/>
    </xf>
    <xf numFmtId="0" fontId="9" fillId="10" borderId="12" xfId="0" applyFont="1" applyFill="1" applyBorder="1" applyAlignment="1" applyProtection="1">
      <alignment horizontal="center" vertical="center" wrapText="1"/>
      <protection locked="0"/>
    </xf>
    <xf numFmtId="0" fontId="9" fillId="10" borderId="12" xfId="0" applyFont="1" applyFill="1" applyBorder="1" applyAlignment="1" applyProtection="1">
      <alignment horizontal="left" vertical="top" wrapText="1"/>
      <protection locked="0"/>
    </xf>
    <xf numFmtId="4" fontId="9" fillId="11" borderId="14" xfId="1" applyNumberFormat="1" applyFont="1" applyFill="1" applyBorder="1" applyAlignment="1" applyProtection="1">
      <alignment horizontal="right" wrapText="1"/>
      <protection locked="0"/>
    </xf>
    <xf numFmtId="0" fontId="9" fillId="10" borderId="2" xfId="0" applyFont="1" applyFill="1" applyBorder="1" applyAlignment="1" applyProtection="1">
      <alignment horizontal="center" vertical="center" wrapText="1"/>
      <protection locked="0"/>
    </xf>
    <xf numFmtId="0" fontId="9" fillId="10" borderId="1" xfId="0" applyFont="1" applyFill="1" applyBorder="1" applyAlignment="1" applyProtection="1">
      <alignment horizontal="center" vertical="center" wrapText="1"/>
      <protection locked="0"/>
    </xf>
    <xf numFmtId="0" fontId="9" fillId="10" borderId="1" xfId="0" applyFont="1" applyFill="1" applyBorder="1" applyAlignment="1" applyProtection="1">
      <alignment horizontal="left" vertical="center" wrapText="1"/>
      <protection locked="0"/>
    </xf>
    <xf numFmtId="4" fontId="12" fillId="10" borderId="1" xfId="0" applyNumberFormat="1" applyFont="1" applyFill="1" applyBorder="1" applyAlignment="1" applyProtection="1">
      <alignment horizontal="right" vertical="center" wrapText="1"/>
      <protection locked="0"/>
    </xf>
    <xf numFmtId="0" fontId="9" fillId="10" borderId="13" xfId="0" applyFont="1" applyFill="1" applyBorder="1" applyAlignment="1" applyProtection="1">
      <alignment horizontal="center" vertical="center" wrapText="1"/>
      <protection locked="0"/>
    </xf>
    <xf numFmtId="43" fontId="11" fillId="10" borderId="12" xfId="0" applyNumberFormat="1" applyFont="1" applyFill="1" applyBorder="1" applyAlignment="1">
      <alignment horizontal="center" vertical="center"/>
    </xf>
    <xf numFmtId="4" fontId="9" fillId="11" borderId="14" xfId="1" applyNumberFormat="1" applyFont="1" applyFill="1" applyBorder="1" applyAlignment="1" applyProtection="1">
      <alignment horizontal="right" vertical="center" wrapText="1"/>
      <protection locked="0"/>
    </xf>
    <xf numFmtId="0" fontId="12" fillId="10" borderId="2" xfId="0" applyFont="1" applyFill="1" applyBorder="1" applyAlignment="1" applyProtection="1">
      <alignment horizontal="center" vertical="center" wrapText="1"/>
      <protection locked="0"/>
    </xf>
    <xf numFmtId="0" fontId="12" fillId="10" borderId="1" xfId="0"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wrapText="1"/>
    </xf>
    <xf numFmtId="4" fontId="12" fillId="10" borderId="1" xfId="0" applyNumberFormat="1" applyFont="1" applyFill="1" applyBorder="1" applyAlignment="1" applyProtection="1">
      <alignment horizontal="center" vertical="center" wrapText="1"/>
      <protection locked="0"/>
    </xf>
    <xf numFmtId="4" fontId="9" fillId="10" borderId="7" xfId="1" applyNumberFormat="1" applyFont="1" applyFill="1" applyBorder="1" applyAlignment="1" applyProtection="1">
      <alignment horizontal="right" vertical="center" wrapText="1"/>
      <protection locked="0"/>
    </xf>
    <xf numFmtId="0" fontId="19" fillId="10" borderId="1" xfId="0" applyFont="1" applyFill="1" applyBorder="1" applyAlignment="1" applyProtection="1">
      <alignment horizontal="center" vertical="center" wrapText="1"/>
      <protection locked="0"/>
    </xf>
    <xf numFmtId="4" fontId="12" fillId="10" borderId="17" xfId="0" applyNumberFormat="1" applyFont="1" applyFill="1" applyBorder="1" applyAlignment="1" applyProtection="1">
      <alignment horizontal="right" vertical="center" wrapText="1"/>
      <protection locked="0"/>
    </xf>
    <xf numFmtId="4" fontId="9" fillId="11" borderId="7" xfId="1" applyNumberFormat="1" applyFont="1" applyFill="1" applyBorder="1" applyAlignment="1" applyProtection="1">
      <alignment horizontal="right" wrapText="1"/>
      <protection locked="0"/>
    </xf>
    <xf numFmtId="0" fontId="10" fillId="10" borderId="1" xfId="0" applyFont="1" applyFill="1" applyBorder="1" applyAlignment="1">
      <alignment horizontal="left" vertical="center" wrapText="1"/>
    </xf>
    <xf numFmtId="0" fontId="11" fillId="10" borderId="1" xfId="0" applyFont="1" applyFill="1" applyBorder="1" applyAlignment="1">
      <alignment horizontal="center" vertical="center"/>
    </xf>
    <xf numFmtId="0" fontId="10" fillId="10" borderId="2"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1" xfId="0" applyFont="1" applyBorder="1"/>
    <xf numFmtId="0" fontId="11" fillId="0" borderId="13" xfId="0" applyFont="1" applyBorder="1" applyAlignment="1">
      <alignment horizontal="center" vertical="center"/>
    </xf>
    <xf numFmtId="4" fontId="9" fillId="11" borderId="7" xfId="1" applyNumberFormat="1" applyFont="1" applyFill="1" applyBorder="1" applyAlignment="1" applyProtection="1">
      <alignment horizontal="center" vertical="center" wrapText="1"/>
      <protection locked="0"/>
    </xf>
    <xf numFmtId="0" fontId="11" fillId="0" borderId="5" xfId="0" applyFont="1" applyBorder="1"/>
    <xf numFmtId="0" fontId="11" fillId="0" borderId="0" xfId="0" applyFont="1" applyBorder="1"/>
    <xf numFmtId="0" fontId="11" fillId="0" borderId="0" xfId="0" applyFont="1" applyBorder="1" applyAlignment="1">
      <alignment horizontal="center"/>
    </xf>
    <xf numFmtId="0" fontId="11" fillId="0" borderId="6" xfId="0" applyFont="1" applyBorder="1"/>
    <xf numFmtId="0" fontId="11" fillId="0" borderId="19" xfId="0" applyFont="1" applyBorder="1"/>
    <xf numFmtId="0" fontId="11" fillId="0" borderId="20" xfId="0" applyFont="1" applyBorder="1"/>
    <xf numFmtId="0" fontId="11" fillId="0" borderId="20" xfId="0" applyFont="1" applyBorder="1" applyAlignment="1">
      <alignment horizontal="center"/>
    </xf>
    <xf numFmtId="0" fontId="11" fillId="0" borderId="21" xfId="0" applyFont="1" applyBorder="1"/>
    <xf numFmtId="4" fontId="16" fillId="0" borderId="7" xfId="0" applyNumberFormat="1" applyFont="1" applyBorder="1"/>
    <xf numFmtId="4" fontId="20" fillId="0" borderId="22" xfId="0" applyNumberFormat="1" applyFont="1" applyBorder="1" applyAlignment="1">
      <alignment vertical="center"/>
    </xf>
    <xf numFmtId="0" fontId="17" fillId="0" borderId="22" xfId="0" applyFont="1" applyBorder="1" applyAlignment="1">
      <alignment vertical="center"/>
    </xf>
    <xf numFmtId="0" fontId="0" fillId="9" borderId="4" xfId="0" applyFill="1" applyBorder="1"/>
    <xf numFmtId="0" fontId="0" fillId="9" borderId="18" xfId="0" applyFill="1" applyBorder="1"/>
    <xf numFmtId="0" fontId="14" fillId="9" borderId="3" xfId="0" applyFont="1" applyFill="1" applyBorder="1"/>
    <xf numFmtId="0" fontId="14" fillId="9" borderId="4" xfId="0" applyFont="1" applyFill="1" applyBorder="1"/>
    <xf numFmtId="0" fontId="14" fillId="9" borderId="18" xfId="0" applyFont="1" applyFill="1" applyBorder="1"/>
    <xf numFmtId="0" fontId="16" fillId="0" borderId="1" xfId="0" applyFont="1" applyBorder="1" applyAlignment="1">
      <alignment horizontal="left"/>
    </xf>
    <xf numFmtId="4" fontId="17" fillId="0" borderId="22" xfId="0" applyNumberFormat="1" applyFont="1" applyBorder="1" applyAlignment="1">
      <alignment vertical="center"/>
    </xf>
    <xf numFmtId="0" fontId="16" fillId="0" borderId="9" xfId="0" applyFont="1" applyBorder="1" applyAlignment="1"/>
    <xf numFmtId="0" fontId="16" fillId="0" borderId="10" xfId="0" applyFont="1" applyBorder="1" applyAlignment="1"/>
    <xf numFmtId="0" fontId="16" fillId="0" borderId="17" xfId="0" applyFont="1" applyBorder="1" applyAlignment="1"/>
    <xf numFmtId="0" fontId="14" fillId="0" borderId="22" xfId="0" applyFont="1" applyBorder="1"/>
    <xf numFmtId="4" fontId="17" fillId="0" borderId="23" xfId="0" applyNumberFormat="1" applyFont="1" applyBorder="1"/>
    <xf numFmtId="0" fontId="14" fillId="0" borderId="0" xfId="0" applyFont="1" applyBorder="1"/>
    <xf numFmtId="0" fontId="14" fillId="0" borderId="6" xfId="0" applyFont="1" applyBorder="1"/>
    <xf numFmtId="0" fontId="14" fillId="0" borderId="20" xfId="0" applyFont="1" applyBorder="1"/>
    <xf numFmtId="0" fontId="14" fillId="0" borderId="21" xfId="0" applyFont="1" applyBorder="1"/>
    <xf numFmtId="0" fontId="9" fillId="2" borderId="44" xfId="0" applyFont="1" applyFill="1" applyBorder="1" applyAlignment="1">
      <alignment horizontal="left" vertical="top" wrapText="1"/>
    </xf>
    <xf numFmtId="0" fontId="9" fillId="2" borderId="12" xfId="0" applyFont="1" applyFill="1" applyBorder="1" applyAlignment="1">
      <alignment horizontal="left" vertical="top" wrapText="1"/>
    </xf>
    <xf numFmtId="0" fontId="8" fillId="3" borderId="42" xfId="0" applyNumberFormat="1" applyFont="1" applyFill="1" applyBorder="1" applyAlignment="1" applyProtection="1">
      <alignment horizontal="center" vertical="top" wrapText="1"/>
      <protection locked="0"/>
    </xf>
    <xf numFmtId="0" fontId="8" fillId="3" borderId="4" xfId="0" applyNumberFormat="1" applyFont="1" applyFill="1" applyBorder="1" applyAlignment="1" applyProtection="1">
      <alignment horizontal="center" vertical="top" wrapText="1"/>
      <protection locked="0"/>
    </xf>
    <xf numFmtId="0" fontId="8" fillId="3" borderId="18" xfId="0" applyNumberFormat="1" applyFont="1" applyFill="1" applyBorder="1" applyAlignment="1" applyProtection="1">
      <alignment horizontal="center" vertical="top" wrapText="1"/>
      <protection locked="0"/>
    </xf>
    <xf numFmtId="0" fontId="8" fillId="3" borderId="24" xfId="0" applyNumberFormat="1" applyFont="1" applyFill="1" applyBorder="1" applyAlignment="1" applyProtection="1">
      <alignment horizontal="center" vertical="top" wrapText="1"/>
      <protection locked="0"/>
    </xf>
    <xf numFmtId="0" fontId="8" fillId="3" borderId="25" xfId="0" applyNumberFormat="1" applyFont="1" applyFill="1" applyBorder="1" applyAlignment="1" applyProtection="1">
      <alignment horizontal="center" vertical="top" wrapText="1"/>
      <protection locked="0"/>
    </xf>
    <xf numFmtId="0" fontId="8" fillId="3" borderId="43" xfId="0" applyNumberFormat="1" applyFont="1" applyFill="1" applyBorder="1" applyAlignment="1" applyProtection="1">
      <alignment horizontal="center" vertical="top" wrapText="1"/>
      <protection locked="0"/>
    </xf>
    <xf numFmtId="0" fontId="15" fillId="3" borderId="9" xfId="0" applyNumberFormat="1" applyFont="1" applyFill="1" applyBorder="1" applyAlignment="1" applyProtection="1">
      <alignment horizontal="center" vertical="center"/>
      <protection locked="0"/>
    </xf>
    <xf numFmtId="0" fontId="15" fillId="3" borderId="10" xfId="0" applyNumberFormat="1" applyFont="1" applyFill="1" applyBorder="1" applyAlignment="1" applyProtection="1">
      <alignment horizontal="center" vertical="center"/>
      <protection locked="0"/>
    </xf>
    <xf numFmtId="0" fontId="15" fillId="3" borderId="11" xfId="0" applyNumberFormat="1" applyFont="1" applyFill="1" applyBorder="1" applyAlignment="1" applyProtection="1">
      <alignment horizontal="center" vertical="center"/>
      <protection locked="0"/>
    </xf>
    <xf numFmtId="0" fontId="9" fillId="2" borderId="8" xfId="0" applyFont="1" applyFill="1" applyBorder="1" applyAlignment="1">
      <alignment horizontal="left" vertical="top" wrapText="1"/>
    </xf>
    <xf numFmtId="0" fontId="9" fillId="2" borderId="41" xfId="0" applyFont="1" applyFill="1" applyBorder="1" applyAlignment="1">
      <alignment horizontal="left" vertical="top" wrapText="1"/>
    </xf>
    <xf numFmtId="0" fontId="9" fillId="2" borderId="22"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11" fillId="0" borderId="9" xfId="0" applyFont="1" applyBorder="1" applyAlignment="1">
      <alignment horizontal="center"/>
    </xf>
    <xf numFmtId="0" fontId="11" fillId="0" borderId="11" xfId="0" applyFont="1" applyBorder="1" applyAlignment="1">
      <alignment horizontal="center"/>
    </xf>
    <xf numFmtId="0" fontId="9" fillId="5" borderId="15" xfId="0" applyFont="1" applyFill="1" applyBorder="1" applyAlignment="1">
      <alignment horizontal="center" vertical="top" wrapText="1"/>
    </xf>
    <xf numFmtId="0" fontId="9" fillId="5" borderId="16" xfId="0" applyFont="1" applyFill="1" applyBorder="1" applyAlignment="1">
      <alignment horizontal="center" vertical="top" wrapText="1"/>
    </xf>
    <xf numFmtId="0" fontId="9" fillId="5" borderId="13" xfId="0" applyFont="1" applyFill="1" applyBorder="1" applyAlignment="1">
      <alignment horizontal="center" vertical="top" wrapText="1"/>
    </xf>
    <xf numFmtId="0" fontId="18" fillId="9" borderId="3" xfId="0" applyFont="1" applyFill="1" applyBorder="1" applyAlignment="1">
      <alignment horizontal="center"/>
    </xf>
    <xf numFmtId="0" fontId="18" fillId="9" borderId="4" xfId="0" applyFont="1" applyFill="1" applyBorder="1" applyAlignment="1">
      <alignment horizontal="center"/>
    </xf>
    <xf numFmtId="0" fontId="16" fillId="0" borderId="26" xfId="0" applyFont="1" applyBorder="1" applyAlignment="1">
      <alignment horizontal="center"/>
    </xf>
    <xf numFmtId="0" fontId="16" fillId="0" borderId="27" xfId="0" applyFont="1" applyBorder="1" applyAlignment="1">
      <alignment horizontal="center"/>
    </xf>
    <xf numFmtId="0" fontId="16" fillId="0" borderId="28" xfId="0" applyFont="1" applyBorder="1" applyAlignment="1">
      <alignment horizontal="center"/>
    </xf>
    <xf numFmtId="0" fontId="16" fillId="0" borderId="24" xfId="0" applyFont="1" applyBorder="1" applyAlignment="1">
      <alignment horizontal="center"/>
    </xf>
    <xf numFmtId="0" fontId="16" fillId="0" borderId="25" xfId="0" applyFont="1" applyBorder="1" applyAlignment="1">
      <alignment horizontal="center"/>
    </xf>
    <xf numFmtId="0" fontId="16" fillId="0" borderId="29" xfId="0" applyFont="1" applyBorder="1" applyAlignment="1">
      <alignment horizontal="center"/>
    </xf>
    <xf numFmtId="0" fontId="16" fillId="0" borderId="8" xfId="0" applyFont="1" applyBorder="1" applyAlignment="1">
      <alignment horizontal="center"/>
    </xf>
    <xf numFmtId="0" fontId="16" fillId="0" borderId="13" xfId="0" applyFont="1" applyBorder="1" applyAlignment="1">
      <alignment horizontal="center"/>
    </xf>
    <xf numFmtId="0" fontId="16" fillId="0" borderId="9" xfId="0" applyFont="1" applyBorder="1" applyAlignment="1">
      <alignment horizontal="left"/>
    </xf>
    <xf numFmtId="0" fontId="16" fillId="0" borderId="10" xfId="0" applyFont="1" applyBorder="1" applyAlignment="1">
      <alignment horizontal="left"/>
    </xf>
    <xf numFmtId="0" fontId="16" fillId="0" borderId="17" xfId="0" applyFont="1" applyBorder="1" applyAlignment="1">
      <alignment horizontal="left"/>
    </xf>
    <xf numFmtId="0" fontId="14" fillId="0" borderId="19" xfId="0" applyFont="1" applyBorder="1" applyAlignment="1">
      <alignment horizontal="center"/>
    </xf>
    <xf numFmtId="0" fontId="14" fillId="0" borderId="20" xfId="0" applyFont="1" applyBorder="1" applyAlignment="1">
      <alignment horizontal="center"/>
    </xf>
    <xf numFmtId="0" fontId="14" fillId="0" borderId="34" xfId="0" applyFont="1" applyBorder="1" applyAlignment="1">
      <alignment horizontal="left"/>
    </xf>
    <xf numFmtId="0" fontId="14" fillId="0" borderId="35" xfId="0" applyFont="1" applyBorder="1" applyAlignment="1">
      <alignment horizontal="left"/>
    </xf>
    <xf numFmtId="0" fontId="14" fillId="0" borderId="30" xfId="0" applyFont="1" applyBorder="1" applyAlignment="1">
      <alignment horizontal="left"/>
    </xf>
    <xf numFmtId="0" fontId="14" fillId="0" borderId="10" xfId="0" applyFont="1" applyBorder="1" applyAlignment="1">
      <alignment horizontal="left"/>
    </xf>
    <xf numFmtId="0" fontId="14" fillId="0" borderId="31" xfId="0" applyFont="1" applyBorder="1" applyAlignment="1">
      <alignment horizontal="left"/>
    </xf>
    <xf numFmtId="0" fontId="14" fillId="0" borderId="32" xfId="0" applyFont="1" applyBorder="1" applyAlignment="1">
      <alignment horizontal="left"/>
    </xf>
    <xf numFmtId="0" fontId="14" fillId="0" borderId="5" xfId="0" applyFont="1" applyBorder="1" applyAlignment="1">
      <alignment horizontal="center"/>
    </xf>
    <xf numFmtId="0" fontId="14" fillId="0" borderId="0" xfId="0" applyFont="1" applyBorder="1" applyAlignment="1">
      <alignment horizontal="center"/>
    </xf>
    <xf numFmtId="0" fontId="20" fillId="0" borderId="8" xfId="0" applyFont="1" applyBorder="1" applyAlignment="1">
      <alignment horizontal="center" vertical="center"/>
    </xf>
    <xf numFmtId="0" fontId="20" fillId="0" borderId="22" xfId="0" applyFont="1" applyBorder="1" applyAlignment="1">
      <alignment horizontal="center" vertical="center"/>
    </xf>
  </cellXfs>
  <cellStyles count="3">
    <cellStyle name="Normal" xfId="0" builtinId="0"/>
    <cellStyle name="Porcentagem" xfId="2"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74084</xdr:rowOff>
    </xdr:from>
    <xdr:to>
      <xdr:col>0</xdr:col>
      <xdr:colOff>571569</xdr:colOff>
      <xdr:row>2</xdr:row>
      <xdr:rowOff>222250</xdr:rowOff>
    </xdr:to>
    <xdr:pic>
      <xdr:nvPicPr>
        <xdr:cNvPr id="2" name="Imagem 1"/>
        <xdr:cNvPicPr>
          <a:picLocks noChangeAspect="1"/>
        </xdr:cNvPicPr>
      </xdr:nvPicPr>
      <xdr:blipFill>
        <a:blip xmlns:r="http://schemas.openxmlformats.org/officeDocument/2006/relationships" r:embed="rId1"/>
        <a:stretch>
          <a:fillRect/>
        </a:stretch>
      </xdr:blipFill>
      <xdr:spPr>
        <a:xfrm>
          <a:off x="0" y="878417"/>
          <a:ext cx="571569" cy="52916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7"/>
  <sheetViews>
    <sheetView tabSelected="1" zoomScaleNormal="100" workbookViewId="0">
      <selection activeCell="H127" sqref="H127"/>
    </sheetView>
  </sheetViews>
  <sheetFormatPr defaultRowHeight="15" x14ac:dyDescent="0.25"/>
  <cols>
    <col min="2" max="2" width="12.28515625" customWidth="1"/>
    <col min="3" max="3" width="44" customWidth="1"/>
    <col min="4" max="4" width="8.140625" customWidth="1"/>
    <col min="5" max="5" width="8.7109375" customWidth="1"/>
    <col min="6" max="6" width="10.28515625" customWidth="1"/>
    <col min="7" max="7" width="13" customWidth="1"/>
    <col min="8" max="8" width="23.28515625" customWidth="1"/>
    <col min="9" max="9" width="12.140625" customWidth="1"/>
    <col min="10" max="10" width="10.7109375" customWidth="1"/>
    <col min="11" max="11" width="7.42578125" customWidth="1"/>
    <col min="12" max="12" width="9.7109375" customWidth="1"/>
    <col min="13" max="13" width="7.5703125" customWidth="1"/>
    <col min="14" max="14" width="10.5703125" customWidth="1"/>
    <col min="15" max="15" width="7.42578125" customWidth="1"/>
    <col min="16" max="16" width="10" customWidth="1"/>
  </cols>
  <sheetData>
    <row r="1" spans="1:21" ht="15" customHeight="1" x14ac:dyDescent="0.25">
      <c r="A1" s="181"/>
      <c r="B1" s="164"/>
      <c r="C1" s="166" t="s">
        <v>86</v>
      </c>
      <c r="D1" s="167"/>
      <c r="E1" s="167"/>
      <c r="F1" s="167"/>
      <c r="G1" s="167"/>
      <c r="H1" s="168"/>
      <c r="I1" s="4"/>
      <c r="J1" s="4"/>
      <c r="K1" s="1"/>
      <c r="L1" s="1"/>
      <c r="M1" s="1"/>
      <c r="N1" s="1"/>
      <c r="O1" s="1"/>
      <c r="P1" s="1"/>
      <c r="Q1" s="1"/>
      <c r="R1" s="1"/>
      <c r="S1" s="1"/>
      <c r="T1" s="1"/>
      <c r="U1" s="1"/>
    </row>
    <row r="2" spans="1:21" ht="15" customHeight="1" x14ac:dyDescent="0.25">
      <c r="A2" s="182"/>
      <c r="B2" s="165"/>
      <c r="C2" s="169"/>
      <c r="D2" s="170"/>
      <c r="E2" s="170"/>
      <c r="F2" s="170"/>
      <c r="G2" s="170"/>
      <c r="H2" s="171"/>
      <c r="I2" s="3"/>
      <c r="J2" s="3"/>
      <c r="K2" s="3"/>
      <c r="L2" s="3"/>
      <c r="M2" s="3"/>
      <c r="N2" s="3"/>
      <c r="O2" s="3"/>
      <c r="P2" s="3"/>
    </row>
    <row r="3" spans="1:21" ht="25.5" customHeight="1" x14ac:dyDescent="0.25">
      <c r="A3" s="183"/>
      <c r="B3" s="53" t="s">
        <v>0</v>
      </c>
      <c r="C3" s="172" t="s">
        <v>255</v>
      </c>
      <c r="D3" s="173"/>
      <c r="E3" s="173"/>
      <c r="F3" s="173"/>
      <c r="G3" s="173"/>
      <c r="H3" s="174"/>
      <c r="I3" s="4"/>
      <c r="J3" s="4"/>
      <c r="K3" s="4"/>
      <c r="L3" s="4"/>
      <c r="M3" s="4"/>
      <c r="N3" s="4"/>
      <c r="O3" s="4"/>
      <c r="P3" s="4"/>
    </row>
    <row r="4" spans="1:21" ht="18.75" customHeight="1" x14ac:dyDescent="0.25">
      <c r="A4" s="175"/>
      <c r="B4" s="177" t="s">
        <v>1</v>
      </c>
      <c r="C4" s="19" t="s">
        <v>253</v>
      </c>
      <c r="D4" s="38" t="s">
        <v>24</v>
      </c>
      <c r="E4" s="38"/>
      <c r="F4" s="39"/>
      <c r="G4" s="179" t="s">
        <v>135</v>
      </c>
      <c r="H4" s="180"/>
      <c r="I4" s="13"/>
      <c r="J4" s="5"/>
      <c r="K4" s="3"/>
      <c r="L4" s="5"/>
      <c r="M4" s="3"/>
      <c r="N4" s="5"/>
      <c r="O4" s="3"/>
      <c r="P4" s="5"/>
    </row>
    <row r="5" spans="1:21" ht="17.25" customHeight="1" thickBot="1" x14ac:dyDescent="0.3">
      <c r="A5" s="176"/>
      <c r="B5" s="178"/>
      <c r="C5" s="73" t="s">
        <v>254</v>
      </c>
      <c r="D5" s="74"/>
      <c r="E5" s="73"/>
      <c r="F5" s="73"/>
      <c r="G5" s="73"/>
      <c r="H5" s="75"/>
      <c r="I5" s="14"/>
      <c r="J5" s="4"/>
      <c r="K5" s="4"/>
      <c r="L5" s="4"/>
      <c r="M5" s="4"/>
      <c r="N5" s="4"/>
      <c r="O5" s="4"/>
      <c r="P5" s="4"/>
    </row>
    <row r="6" spans="1:21" ht="35.25" customHeight="1" thickBot="1" x14ac:dyDescent="0.3">
      <c r="A6" s="76" t="s">
        <v>2</v>
      </c>
      <c r="B6" s="77" t="s">
        <v>3</v>
      </c>
      <c r="C6" s="77" t="s">
        <v>4</v>
      </c>
      <c r="D6" s="77" t="s">
        <v>5</v>
      </c>
      <c r="E6" s="77" t="s">
        <v>6</v>
      </c>
      <c r="F6" s="78" t="s">
        <v>7</v>
      </c>
      <c r="G6" s="78" t="s">
        <v>8</v>
      </c>
      <c r="H6" s="79" t="s">
        <v>9</v>
      </c>
      <c r="I6" s="6"/>
      <c r="J6" s="6"/>
      <c r="K6" s="6"/>
      <c r="L6" s="6"/>
      <c r="M6" s="6"/>
      <c r="N6" s="6"/>
      <c r="O6" s="6"/>
      <c r="P6" s="6"/>
    </row>
    <row r="7" spans="1:21" s="12" customFormat="1" ht="19.5" customHeight="1" x14ac:dyDescent="0.25">
      <c r="A7" s="110" t="s">
        <v>10</v>
      </c>
      <c r="B7" s="111"/>
      <c r="C7" s="112" t="s">
        <v>11</v>
      </c>
      <c r="D7" s="113"/>
      <c r="E7" s="113"/>
      <c r="F7" s="113"/>
      <c r="G7" s="113"/>
      <c r="H7" s="114">
        <f>H8+H9</f>
        <v>7842.0137500000001</v>
      </c>
      <c r="I7" s="15"/>
      <c r="J7" s="7"/>
      <c r="K7" s="15"/>
      <c r="L7" s="7"/>
      <c r="M7" s="15"/>
      <c r="N7" s="7"/>
      <c r="O7" s="15"/>
      <c r="P7" s="7"/>
    </row>
    <row r="8" spans="1:21" s="12" customFormat="1" ht="38.25" customHeight="1" x14ac:dyDescent="0.25">
      <c r="A8" s="55" t="s">
        <v>21</v>
      </c>
      <c r="B8" s="45">
        <v>4813</v>
      </c>
      <c r="C8" s="47" t="s">
        <v>50</v>
      </c>
      <c r="D8" s="45" t="s">
        <v>13</v>
      </c>
      <c r="E8" s="45">
        <v>2.2000000000000002</v>
      </c>
      <c r="F8" s="56">
        <v>200</v>
      </c>
      <c r="G8" s="57">
        <f>(200*0.25)+200</f>
        <v>250</v>
      </c>
      <c r="H8" s="44">
        <f>G8*E8</f>
        <v>550</v>
      </c>
      <c r="I8" s="15"/>
      <c r="J8" s="7"/>
      <c r="K8" s="15"/>
      <c r="L8" s="7"/>
      <c r="M8" s="15"/>
      <c r="N8" s="7"/>
      <c r="O8" s="15"/>
      <c r="P8" s="7"/>
    </row>
    <row r="9" spans="1:21" s="12" customFormat="1" ht="41.25" customHeight="1" x14ac:dyDescent="0.25">
      <c r="A9" s="20" t="s">
        <v>22</v>
      </c>
      <c r="B9" s="21">
        <v>99059</v>
      </c>
      <c r="C9" s="36" t="s">
        <v>77</v>
      </c>
      <c r="D9" s="22" t="s">
        <v>12</v>
      </c>
      <c r="E9" s="23">
        <v>108.15</v>
      </c>
      <c r="F9" s="24">
        <v>53.94</v>
      </c>
      <c r="G9" s="25">
        <f>(F9*0.25)+F9</f>
        <v>67.424999999999997</v>
      </c>
      <c r="H9" s="43">
        <f>G9*E9</f>
        <v>7292.0137500000001</v>
      </c>
      <c r="I9" s="15"/>
      <c r="J9" s="7"/>
      <c r="K9" s="15"/>
      <c r="L9" s="7"/>
      <c r="M9" s="15"/>
      <c r="N9" s="7"/>
      <c r="O9" s="15"/>
      <c r="P9" s="7"/>
    </row>
    <row r="10" spans="1:21" s="12" customFormat="1" ht="18" customHeight="1" x14ac:dyDescent="0.25">
      <c r="A10" s="115">
        <v>2</v>
      </c>
      <c r="B10" s="116"/>
      <c r="C10" s="116" t="s">
        <v>78</v>
      </c>
      <c r="D10" s="117"/>
      <c r="E10" s="116"/>
      <c r="F10" s="116"/>
      <c r="G10" s="108">
        <f t="shared" ref="G10:G23" si="0">(F10*0.25)+F10</f>
        <v>0</v>
      </c>
      <c r="H10" s="101">
        <f>H11+H12+H13+H14+H15+H16+H17+H18+H19+H20</f>
        <v>30132.259375000001</v>
      </c>
      <c r="I10" s="15"/>
      <c r="J10" s="10"/>
      <c r="K10" s="15"/>
      <c r="L10" s="7"/>
      <c r="M10" s="15"/>
      <c r="N10" s="7"/>
      <c r="O10" s="15"/>
      <c r="P10" s="7"/>
      <c r="S10" s="16"/>
      <c r="T10" s="16"/>
      <c r="U10" s="16"/>
    </row>
    <row r="11" spans="1:21" ht="36" customHeight="1" x14ac:dyDescent="0.25">
      <c r="A11" s="27" t="s">
        <v>25</v>
      </c>
      <c r="B11" s="35">
        <v>96523</v>
      </c>
      <c r="C11" s="36" t="s">
        <v>79</v>
      </c>
      <c r="D11" s="22" t="s">
        <v>29</v>
      </c>
      <c r="E11" s="28">
        <v>10</v>
      </c>
      <c r="F11" s="30">
        <v>79.87</v>
      </c>
      <c r="G11" s="25">
        <f t="shared" si="0"/>
        <v>99.837500000000006</v>
      </c>
      <c r="H11" s="44">
        <f>G11*E11</f>
        <v>998.375</v>
      </c>
      <c r="I11" s="11"/>
      <c r="J11" s="9"/>
      <c r="K11" s="11"/>
      <c r="L11" s="9"/>
      <c r="M11" s="11"/>
      <c r="N11" s="9"/>
      <c r="O11" s="11"/>
      <c r="P11" s="9"/>
      <c r="S11" s="2"/>
      <c r="T11" s="2"/>
      <c r="U11" s="2"/>
    </row>
    <row r="12" spans="1:21" ht="36" customHeight="1" x14ac:dyDescent="0.25">
      <c r="A12" s="27" t="s">
        <v>165</v>
      </c>
      <c r="B12" s="35">
        <v>96535</v>
      </c>
      <c r="C12" s="36" t="s">
        <v>80</v>
      </c>
      <c r="D12" s="22" t="s">
        <v>13</v>
      </c>
      <c r="E12" s="28">
        <v>5</v>
      </c>
      <c r="F12" s="30">
        <v>140.93</v>
      </c>
      <c r="G12" s="25">
        <f t="shared" si="0"/>
        <v>176.16250000000002</v>
      </c>
      <c r="H12" s="44">
        <f t="shared" ref="H12:H20" si="1">G12*E12</f>
        <v>880.81250000000011</v>
      </c>
      <c r="I12" s="11"/>
      <c r="J12" s="9"/>
      <c r="K12" s="11"/>
      <c r="L12" s="9"/>
      <c r="M12" s="11"/>
      <c r="N12" s="9"/>
      <c r="O12" s="11"/>
      <c r="P12" s="9"/>
      <c r="S12" s="2"/>
      <c r="T12" s="2"/>
      <c r="U12" s="2"/>
    </row>
    <row r="13" spans="1:21" ht="30.75" customHeight="1" x14ac:dyDescent="0.25">
      <c r="A13" s="27" t="s">
        <v>166</v>
      </c>
      <c r="B13" s="35">
        <v>96546</v>
      </c>
      <c r="C13" s="36" t="s">
        <v>81</v>
      </c>
      <c r="D13" s="22" t="s">
        <v>19</v>
      </c>
      <c r="E13" s="28">
        <v>275</v>
      </c>
      <c r="F13" s="30">
        <v>15.44</v>
      </c>
      <c r="G13" s="25">
        <f t="shared" si="0"/>
        <v>19.3</v>
      </c>
      <c r="H13" s="44">
        <f t="shared" si="1"/>
        <v>5307.5</v>
      </c>
      <c r="I13" s="11"/>
      <c r="J13" s="9"/>
      <c r="K13" s="11"/>
      <c r="L13" s="9"/>
      <c r="M13" s="11"/>
      <c r="N13" s="9"/>
      <c r="O13" s="11"/>
      <c r="P13" s="9"/>
      <c r="S13" s="2"/>
      <c r="T13" s="2"/>
      <c r="U13" s="2"/>
    </row>
    <row r="14" spans="1:21" ht="37.5" customHeight="1" x14ac:dyDescent="0.25">
      <c r="A14" s="27" t="s">
        <v>167</v>
      </c>
      <c r="B14" s="35">
        <v>96558</v>
      </c>
      <c r="C14" s="36" t="s">
        <v>82</v>
      </c>
      <c r="D14" s="22" t="s">
        <v>29</v>
      </c>
      <c r="E14" s="28">
        <v>7</v>
      </c>
      <c r="F14" s="30">
        <v>514.71</v>
      </c>
      <c r="G14" s="25">
        <f t="shared" si="0"/>
        <v>643.38750000000005</v>
      </c>
      <c r="H14" s="44">
        <f t="shared" si="1"/>
        <v>4503.7125000000005</v>
      </c>
      <c r="I14" s="11"/>
      <c r="J14" s="9"/>
      <c r="K14" s="11"/>
      <c r="L14" s="9"/>
      <c r="M14" s="11"/>
      <c r="N14" s="9"/>
      <c r="O14" s="11"/>
      <c r="P14" s="9"/>
      <c r="S14" s="2"/>
      <c r="T14" s="2"/>
      <c r="U14" s="2"/>
    </row>
    <row r="15" spans="1:21" ht="34.5" customHeight="1" x14ac:dyDescent="0.25">
      <c r="A15" s="27" t="s">
        <v>168</v>
      </c>
      <c r="B15" s="35">
        <v>96527</v>
      </c>
      <c r="C15" s="36" t="s">
        <v>83</v>
      </c>
      <c r="D15" s="22" t="s">
        <v>29</v>
      </c>
      <c r="E15" s="28">
        <v>3.25</v>
      </c>
      <c r="F15" s="30">
        <v>104.81</v>
      </c>
      <c r="G15" s="25">
        <f t="shared" si="0"/>
        <v>131.01249999999999</v>
      </c>
      <c r="H15" s="44">
        <f t="shared" si="1"/>
        <v>425.79062499999998</v>
      </c>
      <c r="I15" s="11"/>
      <c r="J15" s="9"/>
      <c r="K15" s="11"/>
      <c r="L15" s="9"/>
      <c r="M15" s="11"/>
      <c r="N15" s="9"/>
      <c r="O15" s="11"/>
      <c r="P15" s="9"/>
      <c r="S15" s="2"/>
      <c r="T15" s="2"/>
      <c r="U15" s="2"/>
    </row>
    <row r="16" spans="1:21" ht="40.5" customHeight="1" x14ac:dyDescent="0.25">
      <c r="A16" s="27" t="s">
        <v>169</v>
      </c>
      <c r="B16" s="35">
        <v>96536</v>
      </c>
      <c r="C16" s="36" t="s">
        <v>84</v>
      </c>
      <c r="D16" s="22" t="s">
        <v>13</v>
      </c>
      <c r="E16" s="28">
        <v>75</v>
      </c>
      <c r="F16" s="30">
        <v>73.92</v>
      </c>
      <c r="G16" s="25">
        <f t="shared" si="0"/>
        <v>92.4</v>
      </c>
      <c r="H16" s="44">
        <f>G16*E16</f>
        <v>6930</v>
      </c>
      <c r="I16" s="11"/>
      <c r="J16" s="9"/>
      <c r="K16" s="11"/>
      <c r="L16" s="9"/>
      <c r="M16" s="11"/>
      <c r="N16" s="9"/>
      <c r="O16" s="11"/>
      <c r="P16" s="9"/>
      <c r="S16" s="2"/>
      <c r="T16" s="2"/>
      <c r="U16" s="2"/>
    </row>
    <row r="17" spans="1:21" ht="36" customHeight="1" x14ac:dyDescent="0.25">
      <c r="A17" s="27" t="s">
        <v>170</v>
      </c>
      <c r="B17" s="35">
        <v>96546</v>
      </c>
      <c r="C17" s="36" t="s">
        <v>81</v>
      </c>
      <c r="D17" s="22" t="s">
        <v>19</v>
      </c>
      <c r="E17" s="28">
        <v>210</v>
      </c>
      <c r="F17" s="30">
        <v>15.44</v>
      </c>
      <c r="G17" s="25">
        <f t="shared" si="0"/>
        <v>19.3</v>
      </c>
      <c r="H17" s="44">
        <f t="shared" si="1"/>
        <v>4053</v>
      </c>
      <c r="I17" s="11"/>
      <c r="J17" s="9"/>
      <c r="K17" s="11"/>
      <c r="L17" s="9"/>
      <c r="M17" s="11"/>
      <c r="N17" s="9"/>
      <c r="O17" s="11"/>
      <c r="P17" s="9"/>
      <c r="S17" s="2"/>
      <c r="T17" s="2"/>
      <c r="U17" s="2"/>
    </row>
    <row r="18" spans="1:21" ht="44.25" customHeight="1" x14ac:dyDescent="0.25">
      <c r="A18" s="27" t="s">
        <v>171</v>
      </c>
      <c r="B18" s="35">
        <v>96557</v>
      </c>
      <c r="C18" s="36" t="s">
        <v>85</v>
      </c>
      <c r="D18" s="22" t="s">
        <v>29</v>
      </c>
      <c r="E18" s="28">
        <v>3.25</v>
      </c>
      <c r="F18" s="30">
        <v>508.3</v>
      </c>
      <c r="G18" s="25">
        <f t="shared" si="0"/>
        <v>635.375</v>
      </c>
      <c r="H18" s="44">
        <f t="shared" si="1"/>
        <v>2064.96875</v>
      </c>
      <c r="I18" s="11"/>
      <c r="J18" s="9"/>
      <c r="K18" s="11"/>
      <c r="L18" s="9"/>
      <c r="M18" s="11"/>
      <c r="N18" s="9"/>
      <c r="O18" s="11"/>
      <c r="P18" s="9"/>
      <c r="S18" s="2"/>
      <c r="T18" s="2"/>
      <c r="U18" s="2"/>
    </row>
    <row r="19" spans="1:21" ht="34.5" customHeight="1" x14ac:dyDescent="0.25">
      <c r="A19" s="27" t="s">
        <v>172</v>
      </c>
      <c r="B19" s="35">
        <v>98557</v>
      </c>
      <c r="C19" s="36" t="s">
        <v>87</v>
      </c>
      <c r="D19" s="22" t="s">
        <v>13</v>
      </c>
      <c r="E19" s="28">
        <v>86</v>
      </c>
      <c r="F19" s="30">
        <v>35.1</v>
      </c>
      <c r="G19" s="25">
        <f t="shared" si="0"/>
        <v>43.875</v>
      </c>
      <c r="H19" s="44">
        <f t="shared" si="1"/>
        <v>3773.25</v>
      </c>
      <c r="I19" s="11"/>
      <c r="J19" s="9"/>
      <c r="K19" s="11"/>
      <c r="L19" s="9"/>
      <c r="M19" s="11"/>
      <c r="N19" s="9"/>
      <c r="O19" s="11"/>
      <c r="P19" s="9"/>
      <c r="S19" s="2"/>
      <c r="T19" s="2"/>
      <c r="U19" s="2"/>
    </row>
    <row r="20" spans="1:21" ht="19.5" customHeight="1" x14ac:dyDescent="0.25">
      <c r="A20" s="27" t="s">
        <v>173</v>
      </c>
      <c r="B20" s="35">
        <v>96995</v>
      </c>
      <c r="C20" s="36" t="s">
        <v>88</v>
      </c>
      <c r="D20" s="22" t="s">
        <v>29</v>
      </c>
      <c r="E20" s="28">
        <v>23</v>
      </c>
      <c r="F20" s="30">
        <v>41.56</v>
      </c>
      <c r="G20" s="25">
        <f t="shared" si="0"/>
        <v>51.95</v>
      </c>
      <c r="H20" s="44">
        <f t="shared" si="1"/>
        <v>1194.8500000000001</v>
      </c>
      <c r="I20" s="11"/>
      <c r="J20" s="9"/>
      <c r="K20" s="11"/>
      <c r="L20" s="9"/>
      <c r="M20" s="11"/>
      <c r="N20" s="9"/>
      <c r="O20" s="11"/>
      <c r="P20" s="9"/>
      <c r="S20" s="2"/>
      <c r="T20" s="2"/>
      <c r="U20" s="2"/>
    </row>
    <row r="21" spans="1:21" s="12" customFormat="1" ht="21" customHeight="1" x14ac:dyDescent="0.25">
      <c r="A21" s="115">
        <v>3</v>
      </c>
      <c r="B21" s="116"/>
      <c r="C21" s="116" t="s">
        <v>89</v>
      </c>
      <c r="D21" s="117"/>
      <c r="E21" s="116"/>
      <c r="F21" s="116"/>
      <c r="G21" s="108">
        <f t="shared" si="0"/>
        <v>0</v>
      </c>
      <c r="H21" s="101">
        <f>H22+H23+H24+H25+H26+H27+H28</f>
        <v>36826.751250000001</v>
      </c>
      <c r="I21" s="15"/>
      <c r="J21" s="10"/>
      <c r="K21" s="15"/>
      <c r="L21" s="7"/>
      <c r="M21" s="15"/>
      <c r="N21" s="7"/>
      <c r="O21" s="15"/>
      <c r="P21" s="7"/>
      <c r="S21" s="16"/>
      <c r="T21" s="16"/>
      <c r="U21" s="16"/>
    </row>
    <row r="22" spans="1:21" ht="55.5" customHeight="1" x14ac:dyDescent="0.25">
      <c r="A22" s="27" t="s">
        <v>16</v>
      </c>
      <c r="B22" s="22">
        <v>92419</v>
      </c>
      <c r="C22" s="33" t="s">
        <v>90</v>
      </c>
      <c r="D22" s="22" t="s">
        <v>13</v>
      </c>
      <c r="E22" s="29">
        <v>98</v>
      </c>
      <c r="F22" s="30">
        <v>84.61</v>
      </c>
      <c r="G22" s="25">
        <f t="shared" si="0"/>
        <v>105.7625</v>
      </c>
      <c r="H22" s="44">
        <f>G22*E22</f>
        <v>10364.725</v>
      </c>
      <c r="I22" s="8"/>
      <c r="J22" s="9"/>
      <c r="K22" s="8"/>
      <c r="L22" s="9"/>
      <c r="M22" s="8"/>
      <c r="N22" s="9"/>
      <c r="O22" s="8"/>
      <c r="P22" s="9"/>
      <c r="S22" s="2"/>
      <c r="T22" s="2"/>
      <c r="U22" s="2"/>
    </row>
    <row r="23" spans="1:21" ht="52.5" customHeight="1" x14ac:dyDescent="0.25">
      <c r="A23" s="27" t="s">
        <v>174</v>
      </c>
      <c r="B23" s="22">
        <v>92778</v>
      </c>
      <c r="C23" s="33" t="s">
        <v>91</v>
      </c>
      <c r="D23" s="22" t="s">
        <v>19</v>
      </c>
      <c r="E23" s="29">
        <v>140</v>
      </c>
      <c r="F23" s="30">
        <v>15.37</v>
      </c>
      <c r="G23" s="25">
        <f t="shared" si="0"/>
        <v>19.212499999999999</v>
      </c>
      <c r="H23" s="44">
        <f t="shared" ref="H23:H28" si="2">G23*E23</f>
        <v>2689.75</v>
      </c>
      <c r="I23" s="8"/>
      <c r="J23" s="9"/>
      <c r="K23" s="8"/>
      <c r="L23" s="9"/>
      <c r="M23" s="8"/>
      <c r="N23" s="9"/>
      <c r="O23" s="8"/>
      <c r="P23" s="9"/>
      <c r="S23" s="2"/>
      <c r="T23" s="2"/>
      <c r="U23" s="2"/>
    </row>
    <row r="24" spans="1:21" ht="52.5" customHeight="1" x14ac:dyDescent="0.25">
      <c r="A24" s="27" t="s">
        <v>175</v>
      </c>
      <c r="B24" s="35">
        <v>92775</v>
      </c>
      <c r="C24" s="36" t="s">
        <v>92</v>
      </c>
      <c r="D24" s="22" t="s">
        <v>19</v>
      </c>
      <c r="E24" s="28">
        <v>85</v>
      </c>
      <c r="F24" s="30">
        <v>19.25</v>
      </c>
      <c r="G24" s="25">
        <f t="shared" ref="G24:G41" si="3">(F24*0.25)+F24</f>
        <v>24.0625</v>
      </c>
      <c r="H24" s="44">
        <f t="shared" si="2"/>
        <v>2045.3125</v>
      </c>
      <c r="I24" s="8"/>
      <c r="J24" s="9"/>
      <c r="K24" s="8"/>
      <c r="L24" s="9"/>
      <c r="M24" s="8"/>
      <c r="N24" s="9"/>
      <c r="O24" s="8"/>
      <c r="P24" s="9"/>
      <c r="S24" s="2"/>
      <c r="T24" s="2"/>
      <c r="U24" s="2"/>
    </row>
    <row r="25" spans="1:21" ht="52.5" customHeight="1" x14ac:dyDescent="0.25">
      <c r="A25" s="27" t="s">
        <v>176</v>
      </c>
      <c r="B25" s="35">
        <v>92722</v>
      </c>
      <c r="C25" s="36" t="s">
        <v>94</v>
      </c>
      <c r="D25" s="22" t="s">
        <v>29</v>
      </c>
      <c r="E25" s="28">
        <v>5.5</v>
      </c>
      <c r="F25" s="30">
        <v>482.88</v>
      </c>
      <c r="G25" s="25">
        <f t="shared" si="3"/>
        <v>603.6</v>
      </c>
      <c r="H25" s="44">
        <f t="shared" si="2"/>
        <v>3319.8</v>
      </c>
      <c r="I25" s="8"/>
      <c r="J25" s="9"/>
      <c r="K25" s="8"/>
      <c r="L25" s="9"/>
      <c r="M25" s="8"/>
      <c r="N25" s="9"/>
      <c r="O25" s="8"/>
      <c r="P25" s="9"/>
      <c r="S25" s="2"/>
      <c r="T25" s="2"/>
      <c r="U25" s="2"/>
    </row>
    <row r="26" spans="1:21" ht="52.5" customHeight="1" x14ac:dyDescent="0.25">
      <c r="A26" s="27" t="s">
        <v>177</v>
      </c>
      <c r="B26" s="22">
        <v>101963</v>
      </c>
      <c r="C26" s="33" t="s">
        <v>93</v>
      </c>
      <c r="D26" s="22" t="s">
        <v>13</v>
      </c>
      <c r="E26" s="29">
        <v>28.5</v>
      </c>
      <c r="F26" s="30">
        <v>173.63</v>
      </c>
      <c r="G26" s="25">
        <f t="shared" si="3"/>
        <v>217.03749999999999</v>
      </c>
      <c r="H26" s="44">
        <f t="shared" si="2"/>
        <v>6185.5687499999995</v>
      </c>
      <c r="I26" s="8"/>
      <c r="J26" s="9"/>
      <c r="K26" s="8"/>
      <c r="L26" s="9"/>
      <c r="M26" s="8"/>
      <c r="N26" s="9"/>
      <c r="O26" s="8"/>
      <c r="P26" s="9"/>
      <c r="S26" s="2"/>
      <c r="T26" s="2"/>
      <c r="U26" s="2"/>
    </row>
    <row r="27" spans="1:21" ht="59.25" customHeight="1" x14ac:dyDescent="0.25">
      <c r="A27" s="27" t="s">
        <v>178</v>
      </c>
      <c r="B27" s="22">
        <v>92724</v>
      </c>
      <c r="C27" s="33" t="s">
        <v>100</v>
      </c>
      <c r="D27" s="22" t="s">
        <v>29</v>
      </c>
      <c r="E27" s="29">
        <v>4.3499999999999996</v>
      </c>
      <c r="F27" s="30">
        <v>426.96</v>
      </c>
      <c r="G27" s="25">
        <f t="shared" si="3"/>
        <v>533.69999999999993</v>
      </c>
      <c r="H27" s="44">
        <f t="shared" si="2"/>
        <v>2321.5949999999993</v>
      </c>
      <c r="I27" s="8"/>
      <c r="J27" s="9"/>
      <c r="K27" s="8"/>
      <c r="L27" s="9"/>
      <c r="M27" s="8"/>
      <c r="N27" s="9"/>
      <c r="O27" s="8"/>
      <c r="P27" s="9"/>
      <c r="S27" s="2"/>
      <c r="T27" s="2"/>
      <c r="U27" s="2"/>
    </row>
    <row r="28" spans="1:21" ht="21.75" customHeight="1" x14ac:dyDescent="0.25">
      <c r="A28" s="27" t="s">
        <v>179</v>
      </c>
      <c r="B28" s="98" t="s">
        <v>20</v>
      </c>
      <c r="C28" s="33" t="s">
        <v>134</v>
      </c>
      <c r="D28" s="22" t="s">
        <v>12</v>
      </c>
      <c r="E28" s="29">
        <v>66</v>
      </c>
      <c r="F28" s="30">
        <v>120</v>
      </c>
      <c r="G28" s="25">
        <f t="shared" si="3"/>
        <v>150</v>
      </c>
      <c r="H28" s="44">
        <f t="shared" si="2"/>
        <v>9900</v>
      </c>
      <c r="I28" s="8"/>
      <c r="J28" s="9"/>
      <c r="K28" s="8"/>
      <c r="L28" s="9"/>
      <c r="M28" s="8"/>
      <c r="N28" s="9"/>
      <c r="O28" s="8"/>
      <c r="P28" s="9"/>
      <c r="S28" s="2"/>
      <c r="T28" s="2"/>
      <c r="U28" s="2"/>
    </row>
    <row r="29" spans="1:21" ht="18.75" customHeight="1" x14ac:dyDescent="0.25">
      <c r="A29" s="115">
        <v>4</v>
      </c>
      <c r="B29" s="116"/>
      <c r="C29" s="116" t="s">
        <v>123</v>
      </c>
      <c r="D29" s="116"/>
      <c r="E29" s="116"/>
      <c r="F29" s="118"/>
      <c r="G29" s="108">
        <f t="shared" ref="G29:G33" si="4">(F29*0.25)+F29</f>
        <v>0</v>
      </c>
      <c r="H29" s="101">
        <f>H30+H31+H32+H33</f>
        <v>26631.2215</v>
      </c>
      <c r="I29" s="8"/>
      <c r="J29" s="9"/>
      <c r="K29" s="8"/>
      <c r="L29" s="9"/>
      <c r="M29" s="8"/>
      <c r="N29" s="9"/>
      <c r="O29" s="8"/>
      <c r="P29" s="9"/>
      <c r="S29" s="2"/>
      <c r="T29" s="2"/>
      <c r="U29" s="2"/>
    </row>
    <row r="30" spans="1:21" ht="44.25" customHeight="1" x14ac:dyDescent="0.25">
      <c r="A30" s="20" t="s">
        <v>180</v>
      </c>
      <c r="B30" s="22">
        <v>100324</v>
      </c>
      <c r="C30" s="33" t="s">
        <v>125</v>
      </c>
      <c r="D30" s="22" t="s">
        <v>29</v>
      </c>
      <c r="E30" s="24">
        <v>25</v>
      </c>
      <c r="F30" s="30">
        <v>109.62</v>
      </c>
      <c r="G30" s="25">
        <f t="shared" si="4"/>
        <v>137.02500000000001</v>
      </c>
      <c r="H30" s="43">
        <f>G30*E30</f>
        <v>3425.625</v>
      </c>
      <c r="I30" s="8"/>
      <c r="J30" s="9"/>
      <c r="K30" s="8"/>
      <c r="L30" s="9"/>
      <c r="M30" s="8"/>
      <c r="N30" s="9"/>
      <c r="O30" s="8"/>
      <c r="P30" s="9"/>
      <c r="S30" s="2"/>
      <c r="T30" s="2"/>
      <c r="U30" s="2"/>
    </row>
    <row r="31" spans="1:21" ht="33.75" customHeight="1" x14ac:dyDescent="0.25">
      <c r="A31" s="20" t="s">
        <v>26</v>
      </c>
      <c r="B31" s="21">
        <v>101747</v>
      </c>
      <c r="C31" s="36" t="s">
        <v>124</v>
      </c>
      <c r="D31" s="22" t="s">
        <v>13</v>
      </c>
      <c r="E31" s="24">
        <v>84</v>
      </c>
      <c r="F31" s="30">
        <v>59.83</v>
      </c>
      <c r="G31" s="25">
        <f t="shared" si="4"/>
        <v>74.787499999999994</v>
      </c>
      <c r="H31" s="43">
        <f>G31*E31</f>
        <v>6282.15</v>
      </c>
      <c r="I31" s="8"/>
      <c r="J31" s="9"/>
      <c r="K31" s="8"/>
      <c r="L31" s="9"/>
      <c r="M31" s="8"/>
      <c r="N31" s="9"/>
      <c r="O31" s="8"/>
      <c r="P31" s="9"/>
      <c r="S31" s="2"/>
      <c r="T31" s="2"/>
      <c r="U31" s="2"/>
    </row>
    <row r="32" spans="1:21" ht="26.25" customHeight="1" x14ac:dyDescent="0.25">
      <c r="A32" s="20" t="s">
        <v>27</v>
      </c>
      <c r="B32" s="21">
        <v>97088</v>
      </c>
      <c r="C32" s="36" t="s">
        <v>133</v>
      </c>
      <c r="D32" s="22" t="s">
        <v>19</v>
      </c>
      <c r="E32" s="24">
        <v>195</v>
      </c>
      <c r="F32" s="30">
        <v>23.53</v>
      </c>
      <c r="G32" s="25">
        <f t="shared" si="4"/>
        <v>29.412500000000001</v>
      </c>
      <c r="H32" s="43">
        <f>G32*E32</f>
        <v>5735.4375</v>
      </c>
      <c r="I32" s="8"/>
      <c r="J32" s="9"/>
      <c r="K32" s="8"/>
      <c r="L32" s="9"/>
      <c r="M32" s="8"/>
      <c r="N32" s="9"/>
      <c r="O32" s="8"/>
      <c r="P32" s="9"/>
      <c r="S32" s="2"/>
      <c r="T32" s="2"/>
      <c r="U32" s="2"/>
    </row>
    <row r="33" spans="1:21" ht="46.5" customHeight="1" x14ac:dyDescent="0.25">
      <c r="A33" s="20" t="s">
        <v>58</v>
      </c>
      <c r="B33" s="21">
        <v>97094</v>
      </c>
      <c r="C33" s="36" t="s">
        <v>132</v>
      </c>
      <c r="D33" s="22" t="s">
        <v>29</v>
      </c>
      <c r="E33" s="24">
        <v>17.335000000000001</v>
      </c>
      <c r="F33" s="30">
        <v>516.32000000000005</v>
      </c>
      <c r="G33" s="25">
        <f t="shared" si="4"/>
        <v>645.40000000000009</v>
      </c>
      <c r="H33" s="43">
        <f>G33*E33</f>
        <v>11188.009000000002</v>
      </c>
      <c r="I33" s="8"/>
      <c r="J33" s="9"/>
      <c r="K33" s="8"/>
      <c r="L33" s="9"/>
      <c r="M33" s="8"/>
      <c r="N33" s="9"/>
      <c r="O33" s="8"/>
      <c r="P33" s="9"/>
      <c r="S33" s="2"/>
      <c r="T33" s="2"/>
      <c r="U33" s="2"/>
    </row>
    <row r="34" spans="1:21" s="12" customFormat="1" ht="16.5" customHeight="1" x14ac:dyDescent="0.25">
      <c r="A34" s="115">
        <v>5</v>
      </c>
      <c r="B34" s="116"/>
      <c r="C34" s="116" t="s">
        <v>126</v>
      </c>
      <c r="D34" s="116"/>
      <c r="E34" s="116"/>
      <c r="F34" s="118"/>
      <c r="G34" s="108">
        <f t="shared" si="3"/>
        <v>0</v>
      </c>
      <c r="H34" s="101">
        <f>H35+H36+H37+H38+H39+H40+H41</f>
        <v>109458.16</v>
      </c>
      <c r="I34" s="17"/>
      <c r="J34" s="10"/>
      <c r="K34" s="17"/>
      <c r="L34" s="10"/>
      <c r="M34" s="17"/>
      <c r="N34" s="10"/>
      <c r="O34" s="17"/>
      <c r="P34" s="10"/>
      <c r="S34" s="16"/>
      <c r="T34" s="16"/>
      <c r="U34" s="16"/>
    </row>
    <row r="35" spans="1:21" s="12" customFormat="1" ht="78" customHeight="1" x14ac:dyDescent="0.25">
      <c r="A35" s="20" t="s">
        <v>181</v>
      </c>
      <c r="B35" s="21">
        <v>87525</v>
      </c>
      <c r="C35" s="36" t="s">
        <v>99</v>
      </c>
      <c r="D35" s="22" t="s">
        <v>13</v>
      </c>
      <c r="E35" s="24">
        <v>212</v>
      </c>
      <c r="F35" s="30">
        <v>152.43</v>
      </c>
      <c r="G35" s="25">
        <f t="shared" si="3"/>
        <v>190.53750000000002</v>
      </c>
      <c r="H35" s="43">
        <f t="shared" ref="H35:H41" si="5">G35*E35</f>
        <v>40393.950000000004</v>
      </c>
      <c r="I35" s="17"/>
      <c r="J35" s="10"/>
      <c r="K35" s="17"/>
      <c r="L35" s="10"/>
      <c r="M35" s="17"/>
      <c r="N35" s="10"/>
      <c r="O35" s="17"/>
      <c r="P35" s="10"/>
      <c r="S35" s="16"/>
      <c r="T35" s="16"/>
      <c r="U35" s="16"/>
    </row>
    <row r="36" spans="1:21" s="12" customFormat="1" ht="52.5" customHeight="1" x14ac:dyDescent="0.25">
      <c r="A36" s="20" t="s">
        <v>182</v>
      </c>
      <c r="B36" s="21">
        <v>89460</v>
      </c>
      <c r="C36" s="36" t="s">
        <v>98</v>
      </c>
      <c r="D36" s="22" t="s">
        <v>13</v>
      </c>
      <c r="E36" s="24">
        <v>323</v>
      </c>
      <c r="F36" s="30">
        <v>90.79</v>
      </c>
      <c r="G36" s="25">
        <f t="shared" si="3"/>
        <v>113.48750000000001</v>
      </c>
      <c r="H36" s="43">
        <f t="shared" si="5"/>
        <v>36656.462500000001</v>
      </c>
      <c r="I36" s="17"/>
      <c r="J36" s="10"/>
      <c r="K36" s="17"/>
      <c r="L36" s="10"/>
      <c r="M36" s="17"/>
      <c r="N36" s="10"/>
      <c r="O36" s="17"/>
      <c r="P36" s="10"/>
      <c r="S36" s="16"/>
      <c r="T36" s="16"/>
      <c r="U36" s="16"/>
    </row>
    <row r="37" spans="1:21" ht="29.25" customHeight="1" x14ac:dyDescent="0.25">
      <c r="A37" s="80" t="s">
        <v>183</v>
      </c>
      <c r="B37" s="81">
        <v>93187</v>
      </c>
      <c r="C37" s="82" t="s">
        <v>96</v>
      </c>
      <c r="D37" s="83" t="s">
        <v>12</v>
      </c>
      <c r="E37" s="84">
        <v>6.5</v>
      </c>
      <c r="F37" s="85">
        <v>101.18</v>
      </c>
      <c r="G37" s="86">
        <f t="shared" si="3"/>
        <v>126.47500000000001</v>
      </c>
      <c r="H37" s="87">
        <f t="shared" si="5"/>
        <v>822.08750000000009</v>
      </c>
      <c r="I37" s="8"/>
      <c r="J37" s="9"/>
      <c r="K37" s="8"/>
      <c r="L37" s="9"/>
      <c r="M37" s="8"/>
      <c r="N37" s="9"/>
      <c r="O37" s="8"/>
      <c r="P37" s="9"/>
      <c r="S37" s="2"/>
      <c r="T37" s="2"/>
      <c r="U37" s="2"/>
    </row>
    <row r="38" spans="1:21" ht="30" customHeight="1" x14ac:dyDescent="0.25">
      <c r="A38" s="80" t="s">
        <v>184</v>
      </c>
      <c r="B38" s="81">
        <v>93196</v>
      </c>
      <c r="C38" s="82" t="s">
        <v>97</v>
      </c>
      <c r="D38" s="83" t="s">
        <v>12</v>
      </c>
      <c r="E38" s="84">
        <v>6.5</v>
      </c>
      <c r="F38" s="85">
        <v>85.64</v>
      </c>
      <c r="G38" s="86">
        <f t="shared" si="3"/>
        <v>107.05</v>
      </c>
      <c r="H38" s="87">
        <f t="shared" si="5"/>
        <v>695.82499999999993</v>
      </c>
      <c r="I38" s="8"/>
      <c r="J38" s="9"/>
      <c r="K38" s="8"/>
      <c r="L38" s="9"/>
      <c r="M38" s="8"/>
      <c r="N38" s="9"/>
      <c r="O38" s="8"/>
      <c r="P38" s="9"/>
      <c r="S38" s="2"/>
      <c r="T38" s="2"/>
      <c r="U38" s="2"/>
    </row>
    <row r="39" spans="1:21" ht="30.75" customHeight="1" x14ac:dyDescent="0.25">
      <c r="A39" s="133" t="s">
        <v>185</v>
      </c>
      <c r="B39" s="35">
        <v>93189</v>
      </c>
      <c r="C39" s="36" t="s">
        <v>95</v>
      </c>
      <c r="D39" s="35" t="s">
        <v>12</v>
      </c>
      <c r="E39" s="134">
        <v>6.3</v>
      </c>
      <c r="F39" s="30">
        <v>101.76</v>
      </c>
      <c r="G39" s="25">
        <f t="shared" si="3"/>
        <v>127.2</v>
      </c>
      <c r="H39" s="94">
        <f t="shared" si="5"/>
        <v>801.36</v>
      </c>
      <c r="I39" s="8"/>
      <c r="J39" s="9"/>
      <c r="K39" s="8"/>
      <c r="L39" s="9"/>
      <c r="M39" s="8"/>
      <c r="N39" s="9"/>
      <c r="O39" s="8"/>
      <c r="P39" s="9"/>
      <c r="S39" s="2"/>
      <c r="T39" s="2"/>
      <c r="U39" s="2"/>
    </row>
    <row r="40" spans="1:21" ht="77.25" customHeight="1" x14ac:dyDescent="0.25">
      <c r="A40" s="135" t="s">
        <v>186</v>
      </c>
      <c r="B40" s="90">
        <v>87527</v>
      </c>
      <c r="C40" s="89" t="s">
        <v>122</v>
      </c>
      <c r="D40" s="90" t="s">
        <v>13</v>
      </c>
      <c r="E40" s="93">
        <v>34.5</v>
      </c>
      <c r="F40" s="91">
        <v>32.44</v>
      </c>
      <c r="G40" s="92">
        <f t="shared" si="3"/>
        <v>40.549999999999997</v>
      </c>
      <c r="H40" s="95">
        <f t="shared" si="5"/>
        <v>1398.9749999999999</v>
      </c>
      <c r="I40" s="8"/>
      <c r="J40" s="9"/>
      <c r="K40" s="8"/>
      <c r="L40" s="9"/>
      <c r="M40" s="8"/>
      <c r="N40" s="9"/>
      <c r="O40" s="8"/>
      <c r="P40" s="9"/>
      <c r="S40" s="2"/>
      <c r="T40" s="2"/>
      <c r="U40" s="2"/>
    </row>
    <row r="41" spans="1:21" ht="35.25" customHeight="1" x14ac:dyDescent="0.25">
      <c r="A41" s="20" t="s">
        <v>187</v>
      </c>
      <c r="B41" s="21">
        <v>94213</v>
      </c>
      <c r="C41" s="36" t="s">
        <v>164</v>
      </c>
      <c r="D41" s="22" t="s">
        <v>13</v>
      </c>
      <c r="E41" s="24">
        <v>245</v>
      </c>
      <c r="F41" s="24">
        <v>93.68</v>
      </c>
      <c r="G41" s="25">
        <f t="shared" si="3"/>
        <v>117.10000000000001</v>
      </c>
      <c r="H41" s="43">
        <f t="shared" si="5"/>
        <v>28689.500000000004</v>
      </c>
      <c r="I41" s="8"/>
      <c r="J41" s="9"/>
      <c r="K41" s="8"/>
      <c r="L41" s="9"/>
      <c r="M41" s="8"/>
      <c r="N41" s="9"/>
      <c r="O41" s="8"/>
      <c r="P41" s="9"/>
      <c r="S41" s="2"/>
      <c r="T41" s="2"/>
      <c r="U41" s="2"/>
    </row>
    <row r="42" spans="1:21" s="12" customFormat="1" ht="18" customHeight="1" x14ac:dyDescent="0.25">
      <c r="A42" s="119">
        <v>6</v>
      </c>
      <c r="B42" s="112"/>
      <c r="C42" s="112" t="s">
        <v>15</v>
      </c>
      <c r="D42" s="112"/>
      <c r="E42" s="112"/>
      <c r="F42" s="112"/>
      <c r="G42" s="120">
        <f>(F42*0.25)+F42</f>
        <v>0</v>
      </c>
      <c r="H42" s="121">
        <f>H43+H44+H45+H46</f>
        <v>77275.55</v>
      </c>
      <c r="I42" s="17"/>
      <c r="J42" s="10"/>
      <c r="K42" s="17"/>
      <c r="L42" s="10"/>
      <c r="M42" s="18"/>
      <c r="N42" s="10"/>
      <c r="O42" s="17"/>
      <c r="P42" s="10"/>
      <c r="S42" s="16"/>
      <c r="T42" s="16"/>
      <c r="U42" s="16"/>
    </row>
    <row r="43" spans="1:21" ht="57" customHeight="1" x14ac:dyDescent="0.25">
      <c r="A43" s="20" t="s">
        <v>188</v>
      </c>
      <c r="B43" s="21">
        <v>92608</v>
      </c>
      <c r="C43" s="36" t="s">
        <v>102</v>
      </c>
      <c r="D43" s="22" t="s">
        <v>5</v>
      </c>
      <c r="E43" s="24">
        <v>18</v>
      </c>
      <c r="F43" s="24">
        <v>1450.4</v>
      </c>
      <c r="G43" s="25">
        <f t="shared" ref="G43:G44" si="6">(F43*0.25)+F43</f>
        <v>1813</v>
      </c>
      <c r="H43" s="43">
        <f t="shared" ref="H43:H46" si="7">G43*E43</f>
        <v>32634</v>
      </c>
      <c r="I43" s="8"/>
      <c r="J43" s="9"/>
      <c r="K43" s="8"/>
      <c r="L43" s="9"/>
      <c r="M43" s="8"/>
      <c r="N43" s="9"/>
      <c r="O43" s="8"/>
      <c r="P43" s="9"/>
      <c r="S43" s="2"/>
      <c r="T43" s="2"/>
      <c r="U43" s="2"/>
    </row>
    <row r="44" spans="1:21" ht="39.75" customHeight="1" x14ac:dyDescent="0.25">
      <c r="A44" s="20" t="s">
        <v>189</v>
      </c>
      <c r="B44" s="21">
        <v>94213</v>
      </c>
      <c r="C44" s="36" t="s">
        <v>101</v>
      </c>
      <c r="D44" s="22" t="s">
        <v>13</v>
      </c>
      <c r="E44" s="24">
        <v>335</v>
      </c>
      <c r="F44" s="24">
        <v>93.68</v>
      </c>
      <c r="G44" s="25">
        <f t="shared" si="6"/>
        <v>117.10000000000001</v>
      </c>
      <c r="H44" s="43">
        <f t="shared" si="7"/>
        <v>39228.5</v>
      </c>
      <c r="I44" s="8"/>
      <c r="J44" s="9"/>
      <c r="K44" s="8"/>
      <c r="L44" s="9"/>
      <c r="M44" s="8"/>
      <c r="N44" s="9"/>
      <c r="O44" s="8"/>
      <c r="P44" s="9"/>
      <c r="S44" s="2"/>
      <c r="T44" s="2"/>
      <c r="U44" s="2"/>
    </row>
    <row r="45" spans="1:21" ht="45.75" customHeight="1" x14ac:dyDescent="0.25">
      <c r="A45" s="20" t="s">
        <v>190</v>
      </c>
      <c r="B45" s="21">
        <v>94228</v>
      </c>
      <c r="C45" s="37" t="s">
        <v>17</v>
      </c>
      <c r="D45" s="22" t="s">
        <v>12</v>
      </c>
      <c r="E45" s="24">
        <v>36</v>
      </c>
      <c r="F45" s="31">
        <v>98.46</v>
      </c>
      <c r="G45" s="25">
        <f>(F45*0.25)+F45</f>
        <v>123.07499999999999</v>
      </c>
      <c r="H45" s="43">
        <f t="shared" si="7"/>
        <v>4430.7</v>
      </c>
      <c r="I45" s="8"/>
      <c r="J45" s="9"/>
      <c r="K45" s="8"/>
      <c r="L45" s="9"/>
      <c r="M45" s="8"/>
      <c r="N45" s="9"/>
      <c r="O45" s="8"/>
      <c r="P45" s="9"/>
      <c r="S45" s="2"/>
      <c r="T45" s="2"/>
      <c r="U45" s="2"/>
    </row>
    <row r="46" spans="1:21" ht="52.5" customHeight="1" x14ac:dyDescent="0.25">
      <c r="A46" s="20" t="s">
        <v>191</v>
      </c>
      <c r="B46" s="21">
        <v>91795</v>
      </c>
      <c r="C46" s="37" t="s">
        <v>18</v>
      </c>
      <c r="D46" s="22" t="s">
        <v>12</v>
      </c>
      <c r="E46" s="32">
        <v>12</v>
      </c>
      <c r="F46" s="30">
        <v>65.489999999999995</v>
      </c>
      <c r="G46" s="25">
        <f>(F46*0.25)+F46</f>
        <v>81.862499999999997</v>
      </c>
      <c r="H46" s="43">
        <f t="shared" si="7"/>
        <v>982.34999999999991</v>
      </c>
      <c r="I46" s="8"/>
      <c r="J46" s="9"/>
      <c r="K46" s="8"/>
      <c r="L46" s="9"/>
      <c r="M46" s="8"/>
      <c r="N46" s="9"/>
      <c r="O46" s="8"/>
      <c r="P46" s="9"/>
      <c r="S46" s="2"/>
      <c r="T46" s="2"/>
      <c r="U46" s="2"/>
    </row>
    <row r="47" spans="1:21" ht="20.25" customHeight="1" x14ac:dyDescent="0.25">
      <c r="A47" s="122">
        <v>7</v>
      </c>
      <c r="B47" s="123"/>
      <c r="C47" s="124" t="s">
        <v>155</v>
      </c>
      <c r="D47" s="123"/>
      <c r="E47" s="125"/>
      <c r="F47" s="118"/>
      <c r="G47" s="108">
        <f t="shared" ref="G47:G50" si="8">(F47*0.25)+F47</f>
        <v>0</v>
      </c>
      <c r="H47" s="126">
        <f>H48</f>
        <v>8792.8125</v>
      </c>
      <c r="I47" s="8"/>
      <c r="J47" s="9"/>
      <c r="K47" s="8"/>
      <c r="L47" s="9"/>
      <c r="M47" s="8"/>
      <c r="N47" s="9"/>
      <c r="O47" s="8"/>
      <c r="P47" s="9"/>
      <c r="S47" s="2"/>
      <c r="T47" s="2"/>
      <c r="U47" s="2"/>
    </row>
    <row r="48" spans="1:21" ht="38.25" customHeight="1" x14ac:dyDescent="0.25">
      <c r="A48" s="20" t="s">
        <v>192</v>
      </c>
      <c r="B48" s="21">
        <v>96486</v>
      </c>
      <c r="C48" s="37" t="s">
        <v>156</v>
      </c>
      <c r="D48" s="22" t="s">
        <v>13</v>
      </c>
      <c r="E48" s="32">
        <v>83</v>
      </c>
      <c r="F48" s="30">
        <v>84.75</v>
      </c>
      <c r="G48" s="25">
        <f t="shared" si="8"/>
        <v>105.9375</v>
      </c>
      <c r="H48" s="43">
        <f>G48*E48</f>
        <v>8792.8125</v>
      </c>
      <c r="I48" s="8"/>
      <c r="J48" s="9"/>
      <c r="K48" s="8"/>
      <c r="L48" s="9"/>
      <c r="M48" s="8"/>
      <c r="N48" s="9"/>
      <c r="O48" s="8"/>
      <c r="P48" s="9"/>
      <c r="S48" s="2"/>
      <c r="T48" s="2"/>
      <c r="U48" s="2"/>
    </row>
    <row r="49" spans="1:21" ht="18.75" customHeight="1" x14ac:dyDescent="0.25">
      <c r="A49" s="115">
        <v>8</v>
      </c>
      <c r="B49" s="116"/>
      <c r="C49" s="127" t="s">
        <v>23</v>
      </c>
      <c r="D49" s="116"/>
      <c r="E49" s="117"/>
      <c r="F49" s="117"/>
      <c r="G49" s="108">
        <f t="shared" si="8"/>
        <v>0</v>
      </c>
      <c r="H49" s="101">
        <f>H50+H51+H52+H53+H54+H55+H56+H57+H58+H59+H60+H61+H62+H63+H64+H65+H66</f>
        <v>18403.345000000001</v>
      </c>
      <c r="I49" s="8"/>
      <c r="J49" s="9"/>
      <c r="K49" s="8"/>
      <c r="L49" s="9"/>
      <c r="M49" s="8"/>
      <c r="N49" s="9"/>
      <c r="O49" s="8"/>
      <c r="P49" s="9"/>
      <c r="S49" s="2"/>
      <c r="T49" s="2"/>
      <c r="U49" s="2"/>
    </row>
    <row r="50" spans="1:21" ht="41.25" customHeight="1" x14ac:dyDescent="0.25">
      <c r="A50" s="40" t="s">
        <v>28</v>
      </c>
      <c r="B50" s="96">
        <v>97592</v>
      </c>
      <c r="C50" s="99" t="s">
        <v>157</v>
      </c>
      <c r="D50" s="96" t="s">
        <v>146</v>
      </c>
      <c r="E50" s="107">
        <v>5</v>
      </c>
      <c r="F50" s="97">
        <v>40.22</v>
      </c>
      <c r="G50" s="25">
        <f t="shared" si="8"/>
        <v>50.274999999999999</v>
      </c>
      <c r="H50" s="109">
        <f>G50*E50</f>
        <v>251.375</v>
      </c>
      <c r="I50" s="8"/>
      <c r="J50" s="9"/>
      <c r="K50" s="8"/>
      <c r="L50" s="9"/>
      <c r="M50" s="8"/>
      <c r="N50" s="9"/>
      <c r="O50" s="8"/>
      <c r="P50" s="9"/>
      <c r="S50" s="2"/>
      <c r="T50" s="2"/>
      <c r="U50" s="2"/>
    </row>
    <row r="51" spans="1:21" s="12" customFormat="1" ht="37.5" customHeight="1" x14ac:dyDescent="0.25">
      <c r="A51" s="27" t="s">
        <v>193</v>
      </c>
      <c r="B51" s="26">
        <v>91955</v>
      </c>
      <c r="C51" s="33" t="s">
        <v>37</v>
      </c>
      <c r="D51" s="22" t="s">
        <v>5</v>
      </c>
      <c r="E51" s="32">
        <v>2</v>
      </c>
      <c r="F51" s="30">
        <v>31.28</v>
      </c>
      <c r="G51" s="41">
        <f t="shared" ref="G51:G52" si="9">ROUND(F51*1.2,2)</f>
        <v>37.54</v>
      </c>
      <c r="H51" s="44">
        <f t="shared" ref="H51:H66" si="10">G51*E51</f>
        <v>75.08</v>
      </c>
      <c r="I51" s="15"/>
      <c r="J51" s="10"/>
      <c r="K51" s="15"/>
      <c r="L51" s="7"/>
      <c r="M51" s="15"/>
      <c r="N51" s="7"/>
      <c r="O51" s="15"/>
      <c r="P51" s="7"/>
      <c r="S51" s="16"/>
      <c r="T51" s="16"/>
      <c r="U51" s="16"/>
    </row>
    <row r="52" spans="1:21" s="12" customFormat="1" ht="51.75" customHeight="1" x14ac:dyDescent="0.25">
      <c r="A52" s="27" t="s">
        <v>31</v>
      </c>
      <c r="B52" s="26">
        <v>91963</v>
      </c>
      <c r="C52" s="33" t="s">
        <v>47</v>
      </c>
      <c r="D52" s="22" t="s">
        <v>5</v>
      </c>
      <c r="E52" s="32">
        <v>1</v>
      </c>
      <c r="F52" s="30">
        <v>66.53</v>
      </c>
      <c r="G52" s="41">
        <f t="shared" si="9"/>
        <v>79.84</v>
      </c>
      <c r="H52" s="44">
        <f t="shared" si="10"/>
        <v>79.84</v>
      </c>
      <c r="I52" s="15"/>
      <c r="J52" s="10"/>
      <c r="K52" s="15"/>
      <c r="L52" s="7"/>
      <c r="M52" s="15"/>
      <c r="N52" s="7"/>
      <c r="O52" s="15"/>
      <c r="P52" s="7"/>
      <c r="S52" s="16"/>
      <c r="T52" s="16"/>
      <c r="U52" s="16"/>
    </row>
    <row r="53" spans="1:21" s="12" customFormat="1" ht="41.25" customHeight="1" x14ac:dyDescent="0.25">
      <c r="A53" s="27" t="s">
        <v>59</v>
      </c>
      <c r="B53" s="26">
        <v>91996</v>
      </c>
      <c r="C53" s="33" t="s">
        <v>38</v>
      </c>
      <c r="D53" s="22" t="s">
        <v>5</v>
      </c>
      <c r="E53" s="32">
        <v>9</v>
      </c>
      <c r="F53" s="30">
        <v>30.18</v>
      </c>
      <c r="G53" s="25">
        <f>(F53*0.25)+F53</f>
        <v>37.725000000000001</v>
      </c>
      <c r="H53" s="44">
        <f t="shared" si="10"/>
        <v>339.52500000000003</v>
      </c>
      <c r="I53" s="15"/>
      <c r="J53" s="10"/>
      <c r="K53" s="15"/>
      <c r="L53" s="7"/>
      <c r="M53" s="15"/>
      <c r="N53" s="7"/>
      <c r="O53" s="15"/>
      <c r="P53" s="7"/>
      <c r="S53" s="16"/>
      <c r="T53" s="16"/>
      <c r="U53" s="16"/>
    </row>
    <row r="54" spans="1:21" s="12" customFormat="1" ht="45.75" customHeight="1" x14ac:dyDescent="0.25">
      <c r="A54" s="27" t="s">
        <v>60</v>
      </c>
      <c r="B54" s="26">
        <v>92003</v>
      </c>
      <c r="C54" s="33" t="s">
        <v>40</v>
      </c>
      <c r="D54" s="22" t="s">
        <v>5</v>
      </c>
      <c r="E54" s="32">
        <v>10</v>
      </c>
      <c r="F54" s="30">
        <v>46.21</v>
      </c>
      <c r="G54" s="25">
        <f t="shared" ref="G54:G66" si="11">(F54*0.25)+F54</f>
        <v>57.762500000000003</v>
      </c>
      <c r="H54" s="44">
        <f t="shared" si="10"/>
        <v>577.625</v>
      </c>
      <c r="I54" s="15"/>
      <c r="J54" s="10"/>
      <c r="K54" s="15"/>
      <c r="L54" s="7"/>
      <c r="M54" s="15"/>
      <c r="N54" s="7"/>
      <c r="O54" s="15"/>
      <c r="P54" s="7"/>
      <c r="S54" s="16"/>
      <c r="T54" s="16"/>
      <c r="U54" s="16"/>
    </row>
    <row r="55" spans="1:21" s="12" customFormat="1" ht="41.25" customHeight="1" x14ac:dyDescent="0.25">
      <c r="A55" s="27" t="s">
        <v>194</v>
      </c>
      <c r="B55" s="26">
        <v>92001</v>
      </c>
      <c r="C55" s="33" t="s">
        <v>48</v>
      </c>
      <c r="D55" s="22" t="s">
        <v>5</v>
      </c>
      <c r="E55" s="32">
        <v>3</v>
      </c>
      <c r="F55" s="30">
        <v>28.82</v>
      </c>
      <c r="G55" s="25">
        <f t="shared" si="11"/>
        <v>36.024999999999999</v>
      </c>
      <c r="H55" s="44">
        <f t="shared" si="10"/>
        <v>108.07499999999999</v>
      </c>
      <c r="I55" s="15"/>
      <c r="J55" s="10"/>
      <c r="K55" s="15"/>
      <c r="L55" s="7"/>
      <c r="M55" s="15"/>
      <c r="N55" s="7"/>
      <c r="O55" s="15"/>
      <c r="P55" s="7"/>
      <c r="S55" s="16"/>
      <c r="T55" s="16"/>
      <c r="U55" s="16"/>
    </row>
    <row r="56" spans="1:21" ht="42" customHeight="1" x14ac:dyDescent="0.25">
      <c r="A56" s="27" t="s">
        <v>195</v>
      </c>
      <c r="B56" s="26">
        <v>91993</v>
      </c>
      <c r="C56" s="33" t="s">
        <v>39</v>
      </c>
      <c r="D56" s="22" t="s">
        <v>5</v>
      </c>
      <c r="E56" s="32">
        <v>14</v>
      </c>
      <c r="F56" s="30">
        <v>41.33</v>
      </c>
      <c r="G56" s="25">
        <f t="shared" si="11"/>
        <v>51.662499999999994</v>
      </c>
      <c r="H56" s="44">
        <f t="shared" si="10"/>
        <v>723.27499999999986</v>
      </c>
      <c r="I56" s="8"/>
      <c r="J56" s="9"/>
      <c r="K56" s="8"/>
      <c r="L56" s="9"/>
      <c r="M56" s="8"/>
      <c r="N56" s="9"/>
      <c r="O56" s="8"/>
      <c r="P56" s="9"/>
      <c r="S56" s="2"/>
      <c r="T56" s="2"/>
      <c r="U56" s="2"/>
    </row>
    <row r="57" spans="1:21" ht="40.5" customHeight="1" x14ac:dyDescent="0.25">
      <c r="A57" s="27" t="s">
        <v>196</v>
      </c>
      <c r="B57" s="26">
        <v>91924</v>
      </c>
      <c r="C57" s="33" t="s">
        <v>33</v>
      </c>
      <c r="D57" s="22" t="s">
        <v>12</v>
      </c>
      <c r="E57" s="32">
        <v>95</v>
      </c>
      <c r="F57" s="30">
        <v>2.82</v>
      </c>
      <c r="G57" s="25">
        <f t="shared" si="11"/>
        <v>3.5249999999999999</v>
      </c>
      <c r="H57" s="44">
        <f t="shared" si="10"/>
        <v>334.875</v>
      </c>
      <c r="I57" s="8"/>
      <c r="J57" s="9"/>
      <c r="K57" s="8"/>
      <c r="L57" s="9"/>
      <c r="M57" s="8"/>
      <c r="N57" s="9"/>
      <c r="O57" s="8"/>
      <c r="P57" s="9"/>
      <c r="S57" s="2"/>
      <c r="T57" s="2"/>
      <c r="U57" s="2"/>
    </row>
    <row r="58" spans="1:21" ht="40.5" customHeight="1" x14ac:dyDescent="0.25">
      <c r="A58" s="27" t="s">
        <v>197</v>
      </c>
      <c r="B58" s="26">
        <v>91926</v>
      </c>
      <c r="C58" s="33" t="s">
        <v>34</v>
      </c>
      <c r="D58" s="22" t="s">
        <v>12</v>
      </c>
      <c r="E58" s="32">
        <v>195</v>
      </c>
      <c r="F58" s="30">
        <v>4.07</v>
      </c>
      <c r="G58" s="25">
        <f t="shared" si="11"/>
        <v>5.0875000000000004</v>
      </c>
      <c r="H58" s="44">
        <f t="shared" si="10"/>
        <v>992.06250000000011</v>
      </c>
      <c r="I58" s="8"/>
      <c r="J58" s="9"/>
      <c r="K58" s="8"/>
      <c r="L58" s="9"/>
      <c r="M58" s="8"/>
      <c r="N58" s="9"/>
      <c r="O58" s="8"/>
      <c r="P58" s="9"/>
      <c r="S58" s="2"/>
      <c r="T58" s="2"/>
      <c r="U58" s="2"/>
    </row>
    <row r="59" spans="1:21" ht="40.5" customHeight="1" x14ac:dyDescent="0.25">
      <c r="A59" s="27" t="s">
        <v>198</v>
      </c>
      <c r="B59" s="26">
        <v>91930</v>
      </c>
      <c r="C59" s="33" t="s">
        <v>35</v>
      </c>
      <c r="D59" s="22" t="s">
        <v>12</v>
      </c>
      <c r="E59" s="32">
        <v>100</v>
      </c>
      <c r="F59" s="30">
        <v>9.01</v>
      </c>
      <c r="G59" s="25">
        <f t="shared" si="11"/>
        <v>11.262499999999999</v>
      </c>
      <c r="H59" s="44">
        <f t="shared" si="10"/>
        <v>1126.25</v>
      </c>
      <c r="I59" s="8"/>
      <c r="J59" s="9"/>
      <c r="K59" s="8"/>
      <c r="L59" s="9"/>
      <c r="M59" s="8"/>
      <c r="N59" s="9"/>
      <c r="O59" s="8"/>
      <c r="P59" s="9"/>
      <c r="S59" s="2"/>
      <c r="T59" s="2"/>
      <c r="U59" s="2"/>
    </row>
    <row r="60" spans="1:21" ht="40.5" customHeight="1" x14ac:dyDescent="0.25">
      <c r="A60" s="27" t="s">
        <v>199</v>
      </c>
      <c r="B60" s="26">
        <v>91859</v>
      </c>
      <c r="C60" s="50" t="s">
        <v>55</v>
      </c>
      <c r="D60" s="22" t="s">
        <v>12</v>
      </c>
      <c r="E60" s="32">
        <v>100</v>
      </c>
      <c r="F60" s="30">
        <v>10.25</v>
      </c>
      <c r="G60" s="25">
        <f t="shared" si="11"/>
        <v>12.8125</v>
      </c>
      <c r="H60" s="44">
        <f t="shared" si="10"/>
        <v>1281.25</v>
      </c>
      <c r="I60" s="8"/>
      <c r="J60" s="9"/>
      <c r="K60" s="8"/>
      <c r="L60" s="9"/>
      <c r="M60" s="8"/>
      <c r="N60" s="9"/>
      <c r="O60" s="8"/>
      <c r="P60" s="9"/>
      <c r="S60" s="2"/>
      <c r="T60" s="2"/>
      <c r="U60" s="2"/>
    </row>
    <row r="61" spans="1:21" ht="40.5" customHeight="1" x14ac:dyDescent="0.25">
      <c r="A61" s="27" t="s">
        <v>200</v>
      </c>
      <c r="B61" s="26">
        <v>92983</v>
      </c>
      <c r="C61" s="42" t="s">
        <v>36</v>
      </c>
      <c r="D61" s="22" t="s">
        <v>12</v>
      </c>
      <c r="E61" s="32">
        <v>105</v>
      </c>
      <c r="F61" s="30">
        <v>26.5</v>
      </c>
      <c r="G61" s="25">
        <f t="shared" si="11"/>
        <v>33.125</v>
      </c>
      <c r="H61" s="44">
        <f t="shared" si="10"/>
        <v>3478.125</v>
      </c>
      <c r="I61" s="8"/>
      <c r="J61" s="9"/>
      <c r="K61" s="8"/>
      <c r="L61" s="9"/>
      <c r="M61" s="8"/>
      <c r="N61" s="9"/>
      <c r="O61" s="8"/>
      <c r="P61" s="9"/>
      <c r="S61" s="2"/>
      <c r="T61" s="2"/>
      <c r="U61" s="2"/>
    </row>
    <row r="62" spans="1:21" ht="52.5" customHeight="1" x14ac:dyDescent="0.25">
      <c r="A62" s="27" t="s">
        <v>201</v>
      </c>
      <c r="B62" s="26">
        <v>101875</v>
      </c>
      <c r="C62" s="33" t="s">
        <v>158</v>
      </c>
      <c r="D62" s="22" t="s">
        <v>5</v>
      </c>
      <c r="E62" s="32">
        <v>1</v>
      </c>
      <c r="F62" s="30">
        <v>509.86</v>
      </c>
      <c r="G62" s="25">
        <f t="shared" si="11"/>
        <v>637.32500000000005</v>
      </c>
      <c r="H62" s="44">
        <f t="shared" si="10"/>
        <v>637.32500000000005</v>
      </c>
      <c r="I62" s="8"/>
      <c r="J62" s="9"/>
      <c r="K62" s="8"/>
      <c r="L62" s="9"/>
      <c r="M62" s="8"/>
      <c r="N62" s="9"/>
      <c r="O62" s="8"/>
      <c r="P62" s="9"/>
      <c r="S62" s="2"/>
      <c r="T62" s="2"/>
      <c r="U62" s="2"/>
    </row>
    <row r="63" spans="1:21" ht="31.5" customHeight="1" x14ac:dyDescent="0.25">
      <c r="A63" s="27" t="s">
        <v>202</v>
      </c>
      <c r="B63" s="26">
        <v>93655</v>
      </c>
      <c r="C63" s="33" t="s">
        <v>45</v>
      </c>
      <c r="D63" s="22" t="s">
        <v>5</v>
      </c>
      <c r="E63" s="32">
        <v>1</v>
      </c>
      <c r="F63" s="30">
        <v>13.24</v>
      </c>
      <c r="G63" s="25">
        <f t="shared" si="11"/>
        <v>16.55</v>
      </c>
      <c r="H63" s="44">
        <f t="shared" si="10"/>
        <v>16.55</v>
      </c>
      <c r="I63" s="8"/>
      <c r="J63" s="9"/>
      <c r="K63" s="8"/>
      <c r="L63" s="9"/>
      <c r="M63" s="8"/>
      <c r="N63" s="9"/>
      <c r="O63" s="8"/>
      <c r="P63" s="9"/>
      <c r="S63" s="2"/>
      <c r="T63" s="2"/>
      <c r="U63" s="2"/>
    </row>
    <row r="64" spans="1:21" ht="32.25" customHeight="1" x14ac:dyDescent="0.25">
      <c r="A64" s="27" t="s">
        <v>203</v>
      </c>
      <c r="B64" s="26">
        <v>93656</v>
      </c>
      <c r="C64" s="33" t="s">
        <v>44</v>
      </c>
      <c r="D64" s="22" t="s">
        <v>5</v>
      </c>
      <c r="E64" s="32">
        <v>1</v>
      </c>
      <c r="F64" s="30">
        <v>13.24</v>
      </c>
      <c r="G64" s="25">
        <f t="shared" si="11"/>
        <v>16.55</v>
      </c>
      <c r="H64" s="44">
        <f t="shared" si="10"/>
        <v>16.55</v>
      </c>
      <c r="I64" s="8"/>
      <c r="J64" s="9"/>
      <c r="K64" s="8"/>
      <c r="L64" s="9"/>
      <c r="M64" s="8"/>
      <c r="N64" s="9"/>
      <c r="O64" s="8"/>
      <c r="P64" s="9"/>
      <c r="S64" s="2"/>
      <c r="T64" s="2"/>
      <c r="U64" s="2"/>
    </row>
    <row r="65" spans="1:21" ht="44.25" customHeight="1" x14ac:dyDescent="0.25">
      <c r="A65" s="40" t="s">
        <v>204</v>
      </c>
      <c r="B65" s="26">
        <v>90462</v>
      </c>
      <c r="C65" s="36" t="s">
        <v>159</v>
      </c>
      <c r="D65" s="22" t="s">
        <v>12</v>
      </c>
      <c r="E65" s="32">
        <v>97</v>
      </c>
      <c r="F65" s="30">
        <v>67.900000000000006</v>
      </c>
      <c r="G65" s="25">
        <f t="shared" si="11"/>
        <v>84.875</v>
      </c>
      <c r="H65" s="44">
        <f t="shared" si="10"/>
        <v>8232.875</v>
      </c>
      <c r="I65" s="8"/>
      <c r="J65" s="9"/>
      <c r="K65" s="8"/>
      <c r="L65" s="9"/>
      <c r="M65" s="8"/>
      <c r="N65" s="9"/>
      <c r="O65" s="8"/>
      <c r="P65" s="9"/>
      <c r="S65" s="2"/>
      <c r="T65" s="2"/>
      <c r="U65" s="2"/>
    </row>
    <row r="66" spans="1:21" ht="30" customHeight="1" x14ac:dyDescent="0.25">
      <c r="A66" s="40" t="s">
        <v>205</v>
      </c>
      <c r="B66" s="26">
        <v>93658</v>
      </c>
      <c r="C66" s="36" t="s">
        <v>46</v>
      </c>
      <c r="D66" s="22" t="s">
        <v>5</v>
      </c>
      <c r="E66" s="32">
        <v>5</v>
      </c>
      <c r="F66" s="30">
        <v>21.23</v>
      </c>
      <c r="G66" s="25">
        <f t="shared" si="11"/>
        <v>26.537500000000001</v>
      </c>
      <c r="H66" s="44">
        <f t="shared" si="10"/>
        <v>132.6875</v>
      </c>
      <c r="I66" s="8"/>
      <c r="J66" s="9"/>
      <c r="K66" s="8"/>
      <c r="L66" s="9"/>
      <c r="M66" s="8"/>
      <c r="N66" s="9"/>
      <c r="O66" s="8"/>
      <c r="P66" s="9"/>
      <c r="S66" s="2"/>
      <c r="T66" s="2"/>
      <c r="U66" s="2"/>
    </row>
    <row r="67" spans="1:21" ht="19.5" customHeight="1" x14ac:dyDescent="0.25">
      <c r="A67" s="115">
        <v>9</v>
      </c>
      <c r="B67" s="116"/>
      <c r="C67" s="116" t="s">
        <v>51</v>
      </c>
      <c r="D67" s="116"/>
      <c r="E67" s="116"/>
      <c r="F67" s="116"/>
      <c r="G67" s="108">
        <f t="shared" ref="G67:G123" si="12">(F67*0.25)+F67</f>
        <v>0</v>
      </c>
      <c r="H67" s="101">
        <f>H68+H69+H70+H71+H72+H73+H74+H75+H76</f>
        <v>5393.0749999999998</v>
      </c>
      <c r="I67" s="8"/>
      <c r="J67" s="9"/>
      <c r="K67" s="8"/>
      <c r="L67" s="9"/>
      <c r="M67" s="8"/>
      <c r="N67" s="9"/>
      <c r="O67" s="8"/>
      <c r="P67" s="9"/>
      <c r="S67" s="2"/>
      <c r="T67" s="2"/>
      <c r="U67" s="2"/>
    </row>
    <row r="68" spans="1:21" ht="30.75" customHeight="1" x14ac:dyDescent="0.25">
      <c r="A68" s="40" t="s">
        <v>61</v>
      </c>
      <c r="B68" s="96" t="s">
        <v>20</v>
      </c>
      <c r="C68" s="47" t="s">
        <v>49</v>
      </c>
      <c r="D68" s="45" t="s">
        <v>5</v>
      </c>
      <c r="E68" s="46">
        <v>1</v>
      </c>
      <c r="F68" s="48">
        <v>1950</v>
      </c>
      <c r="G68" s="49">
        <f t="shared" si="12"/>
        <v>2437.5</v>
      </c>
      <c r="H68" s="44">
        <f>G68</f>
        <v>2437.5</v>
      </c>
      <c r="I68" s="8"/>
      <c r="J68" s="9"/>
      <c r="K68" s="8"/>
      <c r="L68" s="9"/>
      <c r="M68" s="8"/>
      <c r="N68" s="9"/>
      <c r="O68" s="8"/>
      <c r="P68" s="9"/>
      <c r="S68" s="2"/>
      <c r="T68" s="2"/>
      <c r="U68" s="2"/>
    </row>
    <row r="69" spans="1:21" ht="30.75" customHeight="1" x14ac:dyDescent="0.25">
      <c r="A69" s="40" t="s">
        <v>62</v>
      </c>
      <c r="B69" s="45">
        <v>98110</v>
      </c>
      <c r="C69" s="47" t="s">
        <v>103</v>
      </c>
      <c r="D69" s="45" t="s">
        <v>5</v>
      </c>
      <c r="E69" s="46">
        <v>1</v>
      </c>
      <c r="F69" s="48">
        <v>318.49</v>
      </c>
      <c r="G69" s="49">
        <f t="shared" si="12"/>
        <v>398.11250000000001</v>
      </c>
      <c r="H69" s="44">
        <f t="shared" ref="H69:H76" si="13">G69*E69</f>
        <v>398.11250000000001</v>
      </c>
      <c r="I69" s="8"/>
      <c r="J69" s="9"/>
      <c r="K69" s="8"/>
      <c r="L69" s="9"/>
      <c r="M69" s="8"/>
      <c r="N69" s="9"/>
      <c r="O69" s="8"/>
      <c r="P69" s="9"/>
      <c r="S69" s="2"/>
      <c r="T69" s="2"/>
      <c r="U69" s="2"/>
    </row>
    <row r="70" spans="1:21" ht="24" customHeight="1" x14ac:dyDescent="0.25">
      <c r="A70" s="40" t="s">
        <v>206</v>
      </c>
      <c r="B70" s="45">
        <v>98111</v>
      </c>
      <c r="C70" s="47" t="s">
        <v>127</v>
      </c>
      <c r="D70" s="45" t="s">
        <v>5</v>
      </c>
      <c r="E70" s="46">
        <v>1</v>
      </c>
      <c r="F70" s="48">
        <v>44.31</v>
      </c>
      <c r="G70" s="49">
        <f t="shared" si="12"/>
        <v>55.387500000000003</v>
      </c>
      <c r="H70" s="44">
        <f t="shared" si="13"/>
        <v>55.387500000000003</v>
      </c>
      <c r="I70" s="8"/>
      <c r="J70" s="9"/>
      <c r="K70" s="8"/>
      <c r="L70" s="9"/>
      <c r="M70" s="8"/>
      <c r="N70" s="9"/>
      <c r="O70" s="8"/>
      <c r="P70" s="9"/>
      <c r="S70" s="2"/>
      <c r="T70" s="2"/>
      <c r="U70" s="2"/>
    </row>
    <row r="71" spans="1:21" ht="51.75" customHeight="1" x14ac:dyDescent="0.25">
      <c r="A71" s="40" t="s">
        <v>207</v>
      </c>
      <c r="B71" s="45">
        <v>94489</v>
      </c>
      <c r="C71" s="47" t="s">
        <v>104</v>
      </c>
      <c r="D71" s="45" t="s">
        <v>5</v>
      </c>
      <c r="E71" s="46">
        <v>4</v>
      </c>
      <c r="F71" s="48">
        <v>28.53</v>
      </c>
      <c r="G71" s="49">
        <f t="shared" si="12"/>
        <v>35.662500000000001</v>
      </c>
      <c r="H71" s="44">
        <f t="shared" si="13"/>
        <v>142.65</v>
      </c>
      <c r="I71" s="8"/>
      <c r="J71" s="9"/>
      <c r="K71" s="8"/>
      <c r="L71" s="9"/>
      <c r="M71" s="8"/>
      <c r="N71" s="9"/>
      <c r="O71" s="8"/>
      <c r="P71" s="9"/>
      <c r="S71" s="2"/>
      <c r="T71" s="2"/>
      <c r="U71" s="2"/>
    </row>
    <row r="72" spans="1:21" ht="29.25" customHeight="1" x14ac:dyDescent="0.25">
      <c r="A72" s="40" t="s">
        <v>208</v>
      </c>
      <c r="B72" s="45">
        <v>102605</v>
      </c>
      <c r="C72" s="47" t="s">
        <v>105</v>
      </c>
      <c r="D72" s="45" t="s">
        <v>5</v>
      </c>
      <c r="E72" s="46">
        <v>1</v>
      </c>
      <c r="F72" s="48">
        <v>227.59</v>
      </c>
      <c r="G72" s="49">
        <f t="shared" si="12"/>
        <v>284.48750000000001</v>
      </c>
      <c r="H72" s="44">
        <f t="shared" si="13"/>
        <v>284.48750000000001</v>
      </c>
      <c r="I72" s="8"/>
      <c r="J72" s="9"/>
      <c r="K72" s="8"/>
      <c r="L72" s="9"/>
      <c r="M72" s="8"/>
      <c r="N72" s="9"/>
      <c r="O72" s="8"/>
      <c r="P72" s="9"/>
      <c r="S72" s="2"/>
      <c r="T72" s="2"/>
      <c r="U72" s="2"/>
    </row>
    <row r="73" spans="1:21" ht="61.5" customHeight="1" x14ac:dyDescent="0.25">
      <c r="A73" s="40" t="s">
        <v>209</v>
      </c>
      <c r="B73" s="45">
        <v>91785</v>
      </c>
      <c r="C73" s="47" t="s">
        <v>53</v>
      </c>
      <c r="D73" s="45" t="s">
        <v>52</v>
      </c>
      <c r="E73" s="46">
        <v>15</v>
      </c>
      <c r="F73" s="48">
        <v>37.31</v>
      </c>
      <c r="G73" s="49">
        <f t="shared" si="12"/>
        <v>46.637500000000003</v>
      </c>
      <c r="H73" s="44">
        <f t="shared" si="13"/>
        <v>699.5625</v>
      </c>
      <c r="I73" s="8"/>
      <c r="J73" s="9"/>
      <c r="K73" s="8"/>
      <c r="L73" s="9"/>
      <c r="M73" s="8"/>
      <c r="N73" s="9"/>
      <c r="O73" s="8"/>
      <c r="P73" s="9"/>
      <c r="S73" s="2"/>
      <c r="T73" s="2"/>
      <c r="U73" s="2"/>
    </row>
    <row r="74" spans="1:21" ht="66" customHeight="1" x14ac:dyDescent="0.25">
      <c r="A74" s="40" t="s">
        <v>210</v>
      </c>
      <c r="B74" s="45">
        <v>91792</v>
      </c>
      <c r="C74" s="47" t="s">
        <v>54</v>
      </c>
      <c r="D74" s="45" t="s">
        <v>12</v>
      </c>
      <c r="E74" s="46">
        <v>4</v>
      </c>
      <c r="F74" s="48">
        <v>52.16</v>
      </c>
      <c r="G74" s="49">
        <f t="shared" si="12"/>
        <v>65.199999999999989</v>
      </c>
      <c r="H74" s="44">
        <f t="shared" si="13"/>
        <v>260.79999999999995</v>
      </c>
      <c r="I74" s="8"/>
      <c r="J74" s="9"/>
      <c r="K74" s="8"/>
      <c r="L74" s="9"/>
      <c r="M74" s="8"/>
      <c r="N74" s="9"/>
      <c r="O74" s="8"/>
      <c r="P74" s="9"/>
      <c r="S74" s="2"/>
      <c r="T74" s="2"/>
      <c r="U74" s="2"/>
    </row>
    <row r="75" spans="1:21" ht="75" customHeight="1" x14ac:dyDescent="0.25">
      <c r="A75" s="40" t="s">
        <v>211</v>
      </c>
      <c r="B75" s="45">
        <v>91794</v>
      </c>
      <c r="C75" s="47" t="s">
        <v>106</v>
      </c>
      <c r="D75" s="45" t="s">
        <v>12</v>
      </c>
      <c r="E75" s="46">
        <v>6</v>
      </c>
      <c r="F75" s="48">
        <v>39.46</v>
      </c>
      <c r="G75" s="49">
        <f t="shared" si="12"/>
        <v>49.325000000000003</v>
      </c>
      <c r="H75" s="44">
        <f t="shared" si="13"/>
        <v>295.95000000000005</v>
      </c>
      <c r="I75" s="8"/>
      <c r="J75" s="9"/>
      <c r="K75" s="8"/>
      <c r="L75" s="9"/>
      <c r="M75" s="8"/>
      <c r="N75" s="9"/>
      <c r="O75" s="8"/>
      <c r="P75" s="9"/>
      <c r="S75" s="2"/>
      <c r="T75" s="2"/>
      <c r="U75" s="2"/>
    </row>
    <row r="76" spans="1:21" ht="54" customHeight="1" x14ac:dyDescent="0.25">
      <c r="A76" s="40" t="s">
        <v>212</v>
      </c>
      <c r="B76" s="21">
        <v>91795</v>
      </c>
      <c r="C76" s="37" t="s">
        <v>18</v>
      </c>
      <c r="D76" s="45" t="s">
        <v>12</v>
      </c>
      <c r="E76" s="46">
        <v>10</v>
      </c>
      <c r="F76" s="48">
        <v>65.489999999999995</v>
      </c>
      <c r="G76" s="49">
        <f t="shared" si="12"/>
        <v>81.862499999999997</v>
      </c>
      <c r="H76" s="44">
        <f t="shared" si="13"/>
        <v>818.625</v>
      </c>
      <c r="I76" s="8"/>
      <c r="J76" s="9"/>
      <c r="K76" s="8"/>
      <c r="L76" s="9"/>
      <c r="M76" s="8"/>
      <c r="N76" s="9"/>
      <c r="O76" s="8"/>
      <c r="P76" s="9"/>
      <c r="S76" s="2"/>
      <c r="T76" s="2"/>
      <c r="U76" s="2"/>
    </row>
    <row r="77" spans="1:21" ht="19.5" customHeight="1" x14ac:dyDescent="0.25">
      <c r="A77" s="115">
        <v>10</v>
      </c>
      <c r="B77" s="116"/>
      <c r="C77" s="116" t="s">
        <v>108</v>
      </c>
      <c r="D77" s="116"/>
      <c r="E77" s="116"/>
      <c r="F77" s="116"/>
      <c r="G77" s="100"/>
      <c r="H77" s="101">
        <f>H78+H79+H80</f>
        <v>3585.1767500000005</v>
      </c>
      <c r="I77" s="8"/>
      <c r="J77" s="9"/>
      <c r="K77" s="8"/>
      <c r="L77" s="9"/>
      <c r="M77" s="8"/>
      <c r="N77" s="9"/>
      <c r="O77" s="8"/>
      <c r="P77" s="9"/>
      <c r="S77" s="2"/>
      <c r="T77" s="2"/>
      <c r="U77" s="2"/>
    </row>
    <row r="78" spans="1:21" s="12" customFormat="1" ht="50.25" customHeight="1" x14ac:dyDescent="0.25">
      <c r="A78" s="27" t="s">
        <v>213</v>
      </c>
      <c r="B78" s="22">
        <v>93391</v>
      </c>
      <c r="C78" s="34" t="s">
        <v>107</v>
      </c>
      <c r="D78" s="22" t="s">
        <v>13</v>
      </c>
      <c r="E78" s="32">
        <v>81.540000000000006</v>
      </c>
      <c r="F78" s="30">
        <v>31.11</v>
      </c>
      <c r="G78" s="49">
        <f t="shared" si="12"/>
        <v>38.887500000000003</v>
      </c>
      <c r="H78" s="44">
        <f>G78*E78</f>
        <v>3170.8867500000006</v>
      </c>
      <c r="I78" s="17"/>
      <c r="J78" s="10"/>
      <c r="K78" s="17"/>
      <c r="L78" s="10"/>
      <c r="M78" s="17"/>
      <c r="N78" s="10"/>
      <c r="O78" s="17"/>
      <c r="P78" s="10"/>
      <c r="S78" s="16"/>
      <c r="T78" s="16"/>
      <c r="U78" s="16"/>
    </row>
    <row r="79" spans="1:21" ht="36" customHeight="1" x14ac:dyDescent="0.25">
      <c r="A79" s="40" t="s">
        <v>214</v>
      </c>
      <c r="B79" s="22">
        <v>88648</v>
      </c>
      <c r="C79" s="34" t="s">
        <v>109</v>
      </c>
      <c r="D79" s="22" t="s">
        <v>12</v>
      </c>
      <c r="E79" s="32">
        <v>36.200000000000003</v>
      </c>
      <c r="F79" s="30">
        <v>5.36</v>
      </c>
      <c r="G79" s="49">
        <f t="shared" si="12"/>
        <v>6.7</v>
      </c>
      <c r="H79" s="44">
        <f>G79*E79</f>
        <v>242.54000000000002</v>
      </c>
      <c r="I79" s="8"/>
      <c r="J79" s="9"/>
      <c r="K79" s="8"/>
      <c r="L79" s="9"/>
      <c r="M79" s="8"/>
      <c r="N79" s="9"/>
      <c r="O79" s="8"/>
      <c r="P79" s="9"/>
      <c r="S79" s="2"/>
      <c r="T79" s="2"/>
      <c r="U79" s="2"/>
    </row>
    <row r="80" spans="1:21" ht="58.5" customHeight="1" x14ac:dyDescent="0.25">
      <c r="A80" s="40" t="s">
        <v>215</v>
      </c>
      <c r="B80" s="22">
        <v>87269</v>
      </c>
      <c r="C80" s="34" t="s">
        <v>110</v>
      </c>
      <c r="D80" s="22" t="s">
        <v>13</v>
      </c>
      <c r="E80" s="32">
        <v>2.4</v>
      </c>
      <c r="F80" s="30">
        <v>57.25</v>
      </c>
      <c r="G80" s="49">
        <f t="shared" si="12"/>
        <v>71.5625</v>
      </c>
      <c r="H80" s="44">
        <f>G80*E80</f>
        <v>171.75</v>
      </c>
      <c r="I80" s="8"/>
      <c r="J80" s="9"/>
      <c r="K80" s="8"/>
      <c r="L80" s="9"/>
      <c r="M80" s="8"/>
      <c r="N80" s="9"/>
      <c r="O80" s="8"/>
      <c r="P80" s="9"/>
      <c r="S80" s="2"/>
      <c r="T80" s="2"/>
      <c r="U80" s="2"/>
    </row>
    <row r="81" spans="1:21" ht="21" customHeight="1" x14ac:dyDescent="0.25">
      <c r="A81" s="115">
        <v>11</v>
      </c>
      <c r="B81" s="123"/>
      <c r="C81" s="116" t="s">
        <v>72</v>
      </c>
      <c r="D81" s="123"/>
      <c r="E81" s="125"/>
      <c r="F81" s="118"/>
      <c r="G81" s="100"/>
      <c r="H81" s="101">
        <f>H82+H83+H84+H85+H86+H87+H88+H89+H90+H91+H92+H93</f>
        <v>3637.3124999999995</v>
      </c>
      <c r="I81" s="8"/>
      <c r="J81" s="9"/>
      <c r="K81" s="8"/>
      <c r="L81" s="9"/>
      <c r="M81" s="8"/>
      <c r="N81" s="9"/>
      <c r="O81" s="8"/>
      <c r="P81" s="9"/>
      <c r="S81" s="2"/>
      <c r="T81" s="2"/>
      <c r="U81" s="2"/>
    </row>
    <row r="82" spans="1:21" ht="60" customHeight="1" x14ac:dyDescent="0.25">
      <c r="A82" s="40" t="s">
        <v>63</v>
      </c>
      <c r="B82" s="22">
        <v>95472</v>
      </c>
      <c r="C82" s="34" t="s">
        <v>111</v>
      </c>
      <c r="D82" s="22" t="s">
        <v>5</v>
      </c>
      <c r="E82" s="32">
        <v>1</v>
      </c>
      <c r="F82" s="30">
        <v>537.87</v>
      </c>
      <c r="G82" s="49">
        <f t="shared" si="12"/>
        <v>672.33749999999998</v>
      </c>
      <c r="H82" s="44">
        <f t="shared" ref="H82:H93" si="14">G82*E82</f>
        <v>672.33749999999998</v>
      </c>
      <c r="I82" s="8"/>
      <c r="J82" s="9"/>
      <c r="K82" s="8"/>
      <c r="L82" s="9"/>
      <c r="M82" s="8"/>
      <c r="N82" s="9"/>
      <c r="O82" s="8"/>
      <c r="P82" s="9"/>
      <c r="S82" s="2"/>
      <c r="T82" s="2"/>
      <c r="U82" s="2"/>
    </row>
    <row r="83" spans="1:21" ht="29.25" customHeight="1" x14ac:dyDescent="0.25">
      <c r="A83" s="40" t="s">
        <v>216</v>
      </c>
      <c r="B83" s="22">
        <v>100849</v>
      </c>
      <c r="C83" s="34" t="s">
        <v>112</v>
      </c>
      <c r="D83" s="22" t="s">
        <v>5</v>
      </c>
      <c r="E83" s="32">
        <v>1</v>
      </c>
      <c r="F83" s="30">
        <v>38.22</v>
      </c>
      <c r="G83" s="49">
        <f t="shared" si="12"/>
        <v>47.774999999999999</v>
      </c>
      <c r="H83" s="44">
        <f t="shared" si="14"/>
        <v>47.774999999999999</v>
      </c>
      <c r="I83" s="8"/>
      <c r="J83" s="9"/>
      <c r="K83" s="8"/>
      <c r="L83" s="9"/>
      <c r="M83" s="8"/>
      <c r="N83" s="9"/>
      <c r="O83" s="8"/>
      <c r="P83" s="9"/>
      <c r="S83" s="2"/>
      <c r="T83" s="2"/>
      <c r="U83" s="2"/>
    </row>
    <row r="84" spans="1:21" ht="68.25" customHeight="1" x14ac:dyDescent="0.25">
      <c r="A84" s="40" t="s">
        <v>217</v>
      </c>
      <c r="B84" s="22">
        <v>86942</v>
      </c>
      <c r="C84" s="34" t="s">
        <v>113</v>
      </c>
      <c r="D84" s="22" t="s">
        <v>5</v>
      </c>
      <c r="E84" s="32">
        <v>1</v>
      </c>
      <c r="F84" s="30">
        <v>207.05</v>
      </c>
      <c r="G84" s="49">
        <f t="shared" si="12"/>
        <v>258.8125</v>
      </c>
      <c r="H84" s="44">
        <f t="shared" si="14"/>
        <v>258.8125</v>
      </c>
      <c r="I84" s="8"/>
      <c r="J84" s="9"/>
      <c r="K84" s="8"/>
      <c r="L84" s="9"/>
      <c r="M84" s="8"/>
      <c r="N84" s="9"/>
      <c r="O84" s="8"/>
      <c r="P84" s="9"/>
      <c r="S84" s="2"/>
      <c r="T84" s="2"/>
      <c r="U84" s="2"/>
    </row>
    <row r="85" spans="1:21" ht="42" customHeight="1" x14ac:dyDescent="0.25">
      <c r="A85" s="40" t="s">
        <v>218</v>
      </c>
      <c r="B85" s="22">
        <v>100867</v>
      </c>
      <c r="C85" s="34" t="s">
        <v>114</v>
      </c>
      <c r="D85" s="22" t="s">
        <v>5</v>
      </c>
      <c r="E85" s="32">
        <v>2</v>
      </c>
      <c r="F85" s="30">
        <v>285.39</v>
      </c>
      <c r="G85" s="49">
        <f t="shared" si="12"/>
        <v>356.73749999999995</v>
      </c>
      <c r="H85" s="44">
        <f t="shared" si="14"/>
        <v>713.47499999999991</v>
      </c>
      <c r="I85" s="8"/>
      <c r="J85" s="9"/>
      <c r="K85" s="8"/>
      <c r="L85" s="9"/>
      <c r="M85" s="8"/>
      <c r="N85" s="9"/>
      <c r="O85" s="8"/>
      <c r="P85" s="9"/>
      <c r="S85" s="2"/>
      <c r="T85" s="2"/>
      <c r="U85" s="2"/>
    </row>
    <row r="86" spans="1:21" ht="44.25" customHeight="1" x14ac:dyDescent="0.25">
      <c r="A86" s="40" t="s">
        <v>219</v>
      </c>
      <c r="B86" s="22">
        <v>100868</v>
      </c>
      <c r="C86" s="34" t="s">
        <v>115</v>
      </c>
      <c r="D86" s="22" t="s">
        <v>5</v>
      </c>
      <c r="E86" s="32">
        <v>3</v>
      </c>
      <c r="F86" s="30">
        <v>196.51</v>
      </c>
      <c r="G86" s="49">
        <f t="shared" si="12"/>
        <v>245.63749999999999</v>
      </c>
      <c r="H86" s="44">
        <f t="shared" si="14"/>
        <v>736.91249999999991</v>
      </c>
      <c r="I86" s="8"/>
      <c r="J86" s="9"/>
      <c r="K86" s="8"/>
      <c r="L86" s="9"/>
      <c r="M86" s="8"/>
      <c r="N86" s="9"/>
      <c r="O86" s="8"/>
      <c r="P86" s="9"/>
      <c r="S86" s="2"/>
      <c r="T86" s="2"/>
      <c r="U86" s="2"/>
    </row>
    <row r="87" spans="1:21" ht="34.5" customHeight="1" x14ac:dyDescent="0.25">
      <c r="A87" s="27" t="s">
        <v>220</v>
      </c>
      <c r="B87" s="22" t="s">
        <v>20</v>
      </c>
      <c r="C87" s="34" t="s">
        <v>30</v>
      </c>
      <c r="D87" s="22" t="s">
        <v>5</v>
      </c>
      <c r="E87" s="29">
        <v>1</v>
      </c>
      <c r="F87" s="88">
        <v>60.96</v>
      </c>
      <c r="G87" s="49">
        <f t="shared" si="12"/>
        <v>76.2</v>
      </c>
      <c r="H87" s="54">
        <f t="shared" si="14"/>
        <v>76.2</v>
      </c>
      <c r="I87" s="8"/>
      <c r="J87" s="9"/>
      <c r="K87" s="8"/>
      <c r="L87" s="9"/>
      <c r="M87" s="8"/>
      <c r="N87" s="9"/>
      <c r="O87" s="8"/>
      <c r="P87" s="9"/>
      <c r="S87" s="2"/>
      <c r="T87" s="2"/>
      <c r="U87" s="2"/>
    </row>
    <row r="88" spans="1:21" ht="33" customHeight="1" x14ac:dyDescent="0.25">
      <c r="A88" s="27" t="s">
        <v>221</v>
      </c>
      <c r="B88" s="22" t="s">
        <v>20</v>
      </c>
      <c r="C88" s="34" t="s">
        <v>116</v>
      </c>
      <c r="D88" s="22" t="s">
        <v>5</v>
      </c>
      <c r="E88" s="29">
        <v>1</v>
      </c>
      <c r="F88" s="88">
        <v>60.96</v>
      </c>
      <c r="G88" s="49">
        <f t="shared" si="12"/>
        <v>76.2</v>
      </c>
      <c r="H88" s="54">
        <f t="shared" si="14"/>
        <v>76.2</v>
      </c>
      <c r="I88" s="8"/>
      <c r="J88" s="9"/>
      <c r="K88" s="8"/>
      <c r="L88" s="9"/>
      <c r="M88" s="8"/>
      <c r="N88" s="9"/>
      <c r="O88" s="8"/>
      <c r="P88" s="9"/>
      <c r="S88" s="2"/>
      <c r="T88" s="2"/>
      <c r="U88" s="2"/>
    </row>
    <row r="89" spans="1:21" ht="61.5" customHeight="1" x14ac:dyDescent="0.25">
      <c r="A89" s="27" t="s">
        <v>222</v>
      </c>
      <c r="B89" s="22" t="s">
        <v>20</v>
      </c>
      <c r="C89" s="34" t="s">
        <v>117</v>
      </c>
      <c r="D89" s="22" t="s">
        <v>5</v>
      </c>
      <c r="E89" s="29">
        <v>1</v>
      </c>
      <c r="F89" s="30">
        <v>298</v>
      </c>
      <c r="G89" s="49">
        <f t="shared" si="12"/>
        <v>372.5</v>
      </c>
      <c r="H89" s="54">
        <f t="shared" si="14"/>
        <v>372.5</v>
      </c>
      <c r="I89" s="8"/>
      <c r="J89" s="9"/>
      <c r="K89" s="8"/>
      <c r="L89" s="9"/>
      <c r="M89" s="8"/>
      <c r="N89" s="9"/>
      <c r="O89" s="8"/>
      <c r="P89" s="9"/>
      <c r="S89" s="2"/>
      <c r="T89" s="2"/>
      <c r="U89" s="2"/>
    </row>
    <row r="90" spans="1:21" ht="33" customHeight="1" x14ac:dyDescent="0.25">
      <c r="A90" s="27" t="s">
        <v>223</v>
      </c>
      <c r="B90" s="22" t="s">
        <v>20</v>
      </c>
      <c r="C90" s="34" t="s">
        <v>118</v>
      </c>
      <c r="D90" s="22" t="s">
        <v>5</v>
      </c>
      <c r="E90" s="29">
        <v>1</v>
      </c>
      <c r="F90" s="88">
        <v>45</v>
      </c>
      <c r="G90" s="49">
        <f t="shared" si="12"/>
        <v>56.25</v>
      </c>
      <c r="H90" s="54">
        <f t="shared" si="14"/>
        <v>56.25</v>
      </c>
      <c r="I90" s="8"/>
      <c r="J90" s="9"/>
      <c r="K90" s="8"/>
      <c r="L90" s="9"/>
      <c r="M90" s="8"/>
      <c r="N90" s="9"/>
      <c r="O90" s="8"/>
      <c r="P90" s="9"/>
      <c r="S90" s="2"/>
      <c r="T90" s="2"/>
      <c r="U90" s="2"/>
    </row>
    <row r="91" spans="1:21" ht="36" customHeight="1" x14ac:dyDescent="0.25">
      <c r="A91" s="27" t="s">
        <v>224</v>
      </c>
      <c r="B91" s="22" t="s">
        <v>20</v>
      </c>
      <c r="C91" s="34" t="s">
        <v>119</v>
      </c>
      <c r="D91" s="22" t="s">
        <v>5</v>
      </c>
      <c r="E91" s="29">
        <v>1</v>
      </c>
      <c r="F91" s="88">
        <v>85</v>
      </c>
      <c r="G91" s="49">
        <f t="shared" si="12"/>
        <v>106.25</v>
      </c>
      <c r="H91" s="54">
        <f t="shared" si="14"/>
        <v>106.25</v>
      </c>
      <c r="I91" s="8"/>
      <c r="J91" s="9"/>
      <c r="K91" s="8"/>
      <c r="L91" s="9"/>
      <c r="M91" s="8"/>
      <c r="N91" s="9"/>
      <c r="O91" s="8"/>
      <c r="P91" s="9"/>
      <c r="S91" s="2"/>
      <c r="T91" s="2"/>
      <c r="U91" s="2"/>
    </row>
    <row r="92" spans="1:21" ht="42.75" customHeight="1" x14ac:dyDescent="0.25">
      <c r="A92" s="40" t="s">
        <v>225</v>
      </c>
      <c r="B92" s="22">
        <v>95547</v>
      </c>
      <c r="C92" s="34" t="s">
        <v>32</v>
      </c>
      <c r="D92" s="22" t="s">
        <v>5</v>
      </c>
      <c r="E92" s="32">
        <v>1</v>
      </c>
      <c r="F92" s="30">
        <v>56.8</v>
      </c>
      <c r="G92" s="49">
        <v>53.7</v>
      </c>
      <c r="H92" s="44">
        <f t="shared" si="14"/>
        <v>53.7</v>
      </c>
      <c r="I92" s="8"/>
      <c r="J92" s="9"/>
      <c r="K92" s="8"/>
      <c r="L92" s="9"/>
      <c r="M92" s="8"/>
      <c r="N92" s="9"/>
      <c r="O92" s="8"/>
      <c r="P92" s="9"/>
      <c r="S92" s="2"/>
      <c r="T92" s="2"/>
      <c r="U92" s="2"/>
    </row>
    <row r="93" spans="1:21" ht="33.75" customHeight="1" x14ac:dyDescent="0.25">
      <c r="A93" s="27" t="s">
        <v>226</v>
      </c>
      <c r="B93" s="22">
        <v>85005</v>
      </c>
      <c r="C93" s="34" t="s">
        <v>120</v>
      </c>
      <c r="D93" s="22" t="s">
        <v>13</v>
      </c>
      <c r="E93" s="32">
        <v>1</v>
      </c>
      <c r="F93" s="88">
        <v>373.52</v>
      </c>
      <c r="G93" s="49">
        <f>(F93*0.25)+F93</f>
        <v>466.9</v>
      </c>
      <c r="H93" s="54">
        <f t="shared" si="14"/>
        <v>466.9</v>
      </c>
      <c r="I93" s="8"/>
      <c r="J93" s="9"/>
      <c r="K93" s="8"/>
      <c r="L93" s="9"/>
      <c r="M93" s="8"/>
      <c r="N93" s="9"/>
      <c r="O93" s="8"/>
      <c r="P93" s="9"/>
      <c r="S93" s="2"/>
      <c r="T93" s="2"/>
      <c r="U93" s="2"/>
    </row>
    <row r="94" spans="1:21" ht="18.75" customHeight="1" x14ac:dyDescent="0.25">
      <c r="A94" s="115">
        <v>12</v>
      </c>
      <c r="B94" s="123"/>
      <c r="C94" s="116" t="s">
        <v>70</v>
      </c>
      <c r="D94" s="123"/>
      <c r="E94" s="118"/>
      <c r="F94" s="128"/>
      <c r="G94" s="100"/>
      <c r="H94" s="129">
        <f>H95+H96+H97+H98+H99+H100+H101</f>
        <v>41646.85125</v>
      </c>
      <c r="I94" s="8"/>
      <c r="J94" s="9"/>
      <c r="K94" s="8"/>
      <c r="L94" s="9"/>
      <c r="M94" s="8"/>
      <c r="N94" s="9"/>
      <c r="O94" s="8"/>
      <c r="P94" s="9"/>
      <c r="S94" s="2"/>
      <c r="T94" s="2"/>
      <c r="U94" s="2"/>
    </row>
    <row r="95" spans="1:21" ht="48.75" customHeight="1" x14ac:dyDescent="0.25">
      <c r="A95" s="27" t="s">
        <v>227</v>
      </c>
      <c r="B95" s="22">
        <v>90823</v>
      </c>
      <c r="C95" s="34" t="s">
        <v>121</v>
      </c>
      <c r="D95" s="22" t="s">
        <v>5</v>
      </c>
      <c r="E95" s="32">
        <v>1</v>
      </c>
      <c r="F95" s="88">
        <v>348.94</v>
      </c>
      <c r="G95" s="49">
        <f t="shared" si="12"/>
        <v>436.17500000000001</v>
      </c>
      <c r="H95" s="54">
        <f>G95*E95</f>
        <v>436.17500000000001</v>
      </c>
      <c r="I95" s="8"/>
      <c r="J95" s="9"/>
      <c r="K95" s="8"/>
      <c r="L95" s="9"/>
      <c r="M95" s="8"/>
      <c r="N95" s="9"/>
      <c r="O95" s="8"/>
      <c r="P95" s="9"/>
      <c r="S95" s="2"/>
      <c r="T95" s="2"/>
      <c r="U95" s="2"/>
    </row>
    <row r="96" spans="1:21" ht="48.75" customHeight="1" x14ac:dyDescent="0.25">
      <c r="A96" s="40" t="s">
        <v>228</v>
      </c>
      <c r="B96" s="22">
        <v>90822</v>
      </c>
      <c r="C96" s="34" t="s">
        <v>128</v>
      </c>
      <c r="D96" s="22" t="s">
        <v>5</v>
      </c>
      <c r="E96" s="32">
        <v>1</v>
      </c>
      <c r="F96" s="30">
        <v>290.39</v>
      </c>
      <c r="G96" s="49">
        <f t="shared" si="12"/>
        <v>362.98749999999995</v>
      </c>
      <c r="H96" s="44">
        <f>G96*E96</f>
        <v>362.98749999999995</v>
      </c>
      <c r="I96" s="8"/>
      <c r="J96" s="9"/>
      <c r="K96" s="8"/>
      <c r="L96" s="9"/>
      <c r="M96" s="8"/>
      <c r="N96" s="9"/>
      <c r="O96" s="8"/>
      <c r="P96" s="9"/>
      <c r="S96" s="2"/>
      <c r="T96" s="2"/>
      <c r="U96" s="2"/>
    </row>
    <row r="97" spans="1:21" ht="48.75" customHeight="1" x14ac:dyDescent="0.25">
      <c r="A97" s="40" t="s">
        <v>229</v>
      </c>
      <c r="B97" s="22">
        <v>90821</v>
      </c>
      <c r="C97" s="34" t="s">
        <v>129</v>
      </c>
      <c r="D97" s="22" t="s">
        <v>5</v>
      </c>
      <c r="E97" s="32">
        <v>1</v>
      </c>
      <c r="F97" s="30">
        <v>272.19</v>
      </c>
      <c r="G97" s="49">
        <f t="shared" si="12"/>
        <v>340.23750000000001</v>
      </c>
      <c r="H97" s="44">
        <f>G97</f>
        <v>340.23750000000001</v>
      </c>
      <c r="I97" s="8"/>
      <c r="J97" s="9"/>
      <c r="K97" s="8"/>
      <c r="L97" s="9"/>
      <c r="M97" s="8"/>
      <c r="N97" s="9"/>
      <c r="O97" s="8"/>
      <c r="P97" s="9"/>
      <c r="S97" s="2"/>
      <c r="T97" s="2"/>
      <c r="U97" s="2"/>
    </row>
    <row r="98" spans="1:21" ht="75.75" customHeight="1" x14ac:dyDescent="0.25">
      <c r="A98" s="40" t="s">
        <v>230</v>
      </c>
      <c r="B98" s="22">
        <v>100693</v>
      </c>
      <c r="C98" s="34" t="s">
        <v>130</v>
      </c>
      <c r="D98" s="22" t="s">
        <v>5</v>
      </c>
      <c r="E98" s="32">
        <v>1</v>
      </c>
      <c r="F98" s="30">
        <v>1810.35</v>
      </c>
      <c r="G98" s="49">
        <f t="shared" si="12"/>
        <v>2262.9375</v>
      </c>
      <c r="H98" s="44">
        <f>G98</f>
        <v>2262.9375</v>
      </c>
      <c r="I98" s="8"/>
      <c r="J98" s="9"/>
      <c r="K98" s="8"/>
      <c r="L98" s="9"/>
      <c r="M98" s="8"/>
      <c r="N98" s="9"/>
      <c r="O98" s="8"/>
      <c r="P98" s="9"/>
      <c r="S98" s="2"/>
      <c r="T98" s="2"/>
      <c r="U98" s="2"/>
    </row>
    <row r="99" spans="1:21" ht="48.75" customHeight="1" x14ac:dyDescent="0.25">
      <c r="A99" s="40" t="s">
        <v>231</v>
      </c>
      <c r="B99" s="22">
        <v>94559</v>
      </c>
      <c r="C99" s="34" t="s">
        <v>131</v>
      </c>
      <c r="D99" s="22" t="s">
        <v>13</v>
      </c>
      <c r="E99" s="32">
        <v>12</v>
      </c>
      <c r="F99" s="30">
        <v>720.49</v>
      </c>
      <c r="G99" s="49">
        <f t="shared" si="12"/>
        <v>900.61249999999995</v>
      </c>
      <c r="H99" s="44">
        <f>G99*E99</f>
        <v>10807.349999999999</v>
      </c>
      <c r="I99" s="8"/>
      <c r="J99" s="9"/>
      <c r="K99" s="8"/>
      <c r="L99" s="9"/>
      <c r="M99" s="8"/>
      <c r="N99" s="9"/>
      <c r="O99" s="8"/>
      <c r="P99" s="9"/>
      <c r="S99" s="2"/>
      <c r="T99" s="2"/>
      <c r="U99" s="2"/>
    </row>
    <row r="100" spans="1:21" ht="48.75" customHeight="1" x14ac:dyDescent="0.25">
      <c r="A100" s="40" t="s">
        <v>232</v>
      </c>
      <c r="B100" s="22">
        <v>100674</v>
      </c>
      <c r="C100" s="34" t="s">
        <v>160</v>
      </c>
      <c r="D100" s="22" t="s">
        <v>13</v>
      </c>
      <c r="E100" s="32">
        <v>13.5</v>
      </c>
      <c r="F100" s="30">
        <v>372.61</v>
      </c>
      <c r="G100" s="49">
        <f t="shared" si="12"/>
        <v>465.76250000000005</v>
      </c>
      <c r="H100" s="44">
        <f>G100*E100</f>
        <v>6287.7937500000007</v>
      </c>
      <c r="I100" s="8"/>
      <c r="J100" s="9"/>
      <c r="K100" s="8"/>
      <c r="L100" s="9"/>
      <c r="M100" s="8"/>
      <c r="N100" s="9"/>
      <c r="O100" s="8"/>
      <c r="P100" s="9"/>
      <c r="S100" s="2"/>
      <c r="T100" s="2"/>
      <c r="U100" s="2"/>
    </row>
    <row r="101" spans="1:21" ht="48.75" customHeight="1" x14ac:dyDescent="0.25">
      <c r="A101" s="40" t="s">
        <v>233</v>
      </c>
      <c r="B101" s="22">
        <v>100701</v>
      </c>
      <c r="C101" s="34" t="s">
        <v>161</v>
      </c>
      <c r="D101" s="22" t="s">
        <v>13</v>
      </c>
      <c r="E101" s="32">
        <v>39.6</v>
      </c>
      <c r="F101" s="30">
        <v>427.26</v>
      </c>
      <c r="G101" s="49">
        <f t="shared" si="12"/>
        <v>534.07500000000005</v>
      </c>
      <c r="H101" s="44">
        <f>G101*E101</f>
        <v>21149.370000000003</v>
      </c>
      <c r="I101" s="8"/>
      <c r="J101" s="9"/>
      <c r="K101" s="8"/>
      <c r="L101" s="9"/>
      <c r="M101" s="8"/>
      <c r="N101" s="9"/>
      <c r="O101" s="8"/>
      <c r="P101" s="9"/>
      <c r="S101" s="2"/>
      <c r="T101" s="2"/>
      <c r="U101" s="2"/>
    </row>
    <row r="102" spans="1:21" ht="22.5" customHeight="1" x14ac:dyDescent="0.25">
      <c r="A102" s="115">
        <v>13</v>
      </c>
      <c r="B102" s="123"/>
      <c r="C102" s="116" t="s">
        <v>136</v>
      </c>
      <c r="D102" s="123"/>
      <c r="E102" s="125"/>
      <c r="F102" s="118"/>
      <c r="G102" s="100"/>
      <c r="H102" s="101">
        <f>H103+H104+H105+H106+H107+H108+H109+H110+H111+H112+H113+H114+H115</f>
        <v>44704.112500000003</v>
      </c>
      <c r="I102" s="8"/>
      <c r="J102" s="9"/>
      <c r="K102" s="8"/>
      <c r="L102" s="9"/>
      <c r="M102" s="8"/>
      <c r="N102" s="9"/>
      <c r="O102" s="8"/>
      <c r="P102" s="9"/>
      <c r="S102" s="2"/>
      <c r="T102" s="2"/>
      <c r="U102" s="2"/>
    </row>
    <row r="103" spans="1:21" ht="63" customHeight="1" x14ac:dyDescent="0.25">
      <c r="A103" s="40" t="s">
        <v>234</v>
      </c>
      <c r="B103" s="22">
        <v>96765</v>
      </c>
      <c r="C103" s="34" t="s">
        <v>137</v>
      </c>
      <c r="D103" s="22" t="s">
        <v>5</v>
      </c>
      <c r="E103" s="32">
        <v>1</v>
      </c>
      <c r="F103" s="30">
        <v>1142.28</v>
      </c>
      <c r="G103" s="49">
        <f t="shared" si="12"/>
        <v>1427.85</v>
      </c>
      <c r="H103" s="44">
        <f>G103*E103</f>
        <v>1427.85</v>
      </c>
      <c r="I103" s="8"/>
      <c r="J103" s="9"/>
      <c r="K103" s="8"/>
      <c r="L103" s="9"/>
      <c r="M103" s="8"/>
      <c r="N103" s="9"/>
      <c r="O103" s="8"/>
      <c r="P103" s="9"/>
      <c r="S103" s="2"/>
      <c r="T103" s="2"/>
      <c r="U103" s="2"/>
    </row>
    <row r="104" spans="1:21" ht="33.75" customHeight="1" x14ac:dyDescent="0.25">
      <c r="A104" s="40" t="s">
        <v>235</v>
      </c>
      <c r="B104" s="22">
        <v>101907</v>
      </c>
      <c r="C104" s="34" t="s">
        <v>138</v>
      </c>
      <c r="D104" s="22" t="s">
        <v>5</v>
      </c>
      <c r="E104" s="32">
        <v>3</v>
      </c>
      <c r="F104" s="30">
        <v>513.71</v>
      </c>
      <c r="G104" s="49">
        <f t="shared" si="12"/>
        <v>642.13750000000005</v>
      </c>
      <c r="H104" s="44">
        <f>G104*E104</f>
        <v>1926.4125000000001</v>
      </c>
      <c r="I104" s="8"/>
      <c r="J104" s="9"/>
      <c r="K104" s="8"/>
      <c r="L104" s="9"/>
      <c r="M104" s="8"/>
      <c r="N104" s="9"/>
      <c r="O104" s="8"/>
      <c r="P104" s="9"/>
      <c r="S104" s="2"/>
      <c r="T104" s="2"/>
      <c r="U104" s="2"/>
    </row>
    <row r="105" spans="1:21" ht="30.75" customHeight="1" x14ac:dyDescent="0.25">
      <c r="A105" s="40" t="s">
        <v>236</v>
      </c>
      <c r="B105" s="22">
        <v>101909</v>
      </c>
      <c r="C105" s="34" t="s">
        <v>139</v>
      </c>
      <c r="D105" s="22" t="s">
        <v>5</v>
      </c>
      <c r="E105" s="32">
        <v>4</v>
      </c>
      <c r="F105" s="30">
        <v>183.71</v>
      </c>
      <c r="G105" s="49">
        <f t="shared" si="12"/>
        <v>229.63750000000002</v>
      </c>
      <c r="H105" s="44">
        <f>G105*E105</f>
        <v>918.55000000000007</v>
      </c>
      <c r="I105" s="8"/>
      <c r="J105" s="9"/>
      <c r="K105" s="8"/>
      <c r="L105" s="9"/>
      <c r="M105" s="8"/>
      <c r="N105" s="9"/>
      <c r="O105" s="8"/>
      <c r="P105" s="9"/>
      <c r="S105" s="2"/>
      <c r="T105" s="2"/>
      <c r="U105" s="2"/>
    </row>
    <row r="106" spans="1:21" ht="32.25" customHeight="1" x14ac:dyDescent="0.25">
      <c r="A106" s="40" t="s">
        <v>237</v>
      </c>
      <c r="B106" s="22">
        <v>101916</v>
      </c>
      <c r="C106" s="34" t="s">
        <v>140</v>
      </c>
      <c r="D106" s="22" t="s">
        <v>5</v>
      </c>
      <c r="E106" s="32">
        <v>1</v>
      </c>
      <c r="F106" s="30">
        <v>2778.2</v>
      </c>
      <c r="G106" s="49">
        <f t="shared" si="12"/>
        <v>3472.75</v>
      </c>
      <c r="H106" s="44">
        <f>G106*E106</f>
        <v>3472.75</v>
      </c>
      <c r="I106" s="8"/>
      <c r="J106" s="9"/>
      <c r="K106" s="8"/>
      <c r="L106" s="9"/>
      <c r="M106" s="8"/>
      <c r="N106" s="9"/>
      <c r="O106" s="8"/>
      <c r="P106" s="9"/>
      <c r="S106" s="2"/>
      <c r="T106" s="2"/>
      <c r="U106" s="2"/>
    </row>
    <row r="107" spans="1:21" ht="50.25" customHeight="1" x14ac:dyDescent="0.25">
      <c r="A107" s="40" t="s">
        <v>238</v>
      </c>
      <c r="B107" s="22">
        <v>92367</v>
      </c>
      <c r="C107" s="34" t="s">
        <v>141</v>
      </c>
      <c r="D107" s="22" t="s">
        <v>12</v>
      </c>
      <c r="E107" s="32">
        <v>95</v>
      </c>
      <c r="F107" s="30">
        <v>129.32</v>
      </c>
      <c r="G107" s="49">
        <f t="shared" si="12"/>
        <v>161.64999999999998</v>
      </c>
      <c r="H107" s="44">
        <f>G107*E107</f>
        <v>15356.749999999998</v>
      </c>
      <c r="I107" s="8"/>
      <c r="J107" s="9"/>
      <c r="K107" s="8"/>
      <c r="L107" s="9"/>
      <c r="M107" s="8"/>
      <c r="N107" s="9"/>
      <c r="O107" s="8"/>
      <c r="P107" s="9"/>
      <c r="S107" s="2"/>
      <c r="T107" s="2"/>
      <c r="U107" s="2"/>
    </row>
    <row r="108" spans="1:21" ht="51.75" customHeight="1" x14ac:dyDescent="0.25">
      <c r="A108" s="40" t="s">
        <v>239</v>
      </c>
      <c r="B108" s="22">
        <v>103019</v>
      </c>
      <c r="C108" s="34" t="s">
        <v>142</v>
      </c>
      <c r="D108" s="22" t="s">
        <v>5</v>
      </c>
      <c r="E108" s="32">
        <v>2</v>
      </c>
      <c r="F108" s="30">
        <v>127.77</v>
      </c>
      <c r="G108" s="49">
        <f t="shared" si="12"/>
        <v>159.71250000000001</v>
      </c>
      <c r="H108" s="44">
        <f t="shared" ref="H108:H123" si="15">G108*E108</f>
        <v>319.42500000000001</v>
      </c>
      <c r="I108" s="8"/>
      <c r="J108" s="9"/>
      <c r="K108" s="8"/>
      <c r="L108" s="9"/>
      <c r="M108" s="8"/>
      <c r="N108" s="9"/>
      <c r="O108" s="8"/>
      <c r="P108" s="9"/>
      <c r="S108" s="2"/>
      <c r="T108" s="2"/>
      <c r="U108" s="2"/>
    </row>
    <row r="109" spans="1:21" ht="37.5" customHeight="1" x14ac:dyDescent="0.25">
      <c r="A109" s="40" t="s">
        <v>240</v>
      </c>
      <c r="B109" s="22">
        <v>102619</v>
      </c>
      <c r="C109" s="34" t="s">
        <v>143</v>
      </c>
      <c r="D109" s="22" t="s">
        <v>5</v>
      </c>
      <c r="E109" s="32">
        <v>1</v>
      </c>
      <c r="F109" s="30">
        <v>5453.96</v>
      </c>
      <c r="G109" s="49">
        <f t="shared" si="12"/>
        <v>6817.45</v>
      </c>
      <c r="H109" s="44">
        <f t="shared" si="15"/>
        <v>6817.45</v>
      </c>
      <c r="I109" s="8"/>
      <c r="J109" s="9"/>
      <c r="K109" s="8"/>
      <c r="L109" s="9"/>
      <c r="M109" s="8"/>
      <c r="N109" s="9"/>
      <c r="O109" s="8"/>
      <c r="P109" s="9"/>
      <c r="S109" s="2"/>
      <c r="T109" s="2"/>
      <c r="U109" s="2"/>
    </row>
    <row r="110" spans="1:21" ht="32.25" customHeight="1" x14ac:dyDescent="0.25">
      <c r="A110" s="40" t="s">
        <v>241</v>
      </c>
      <c r="B110" s="22">
        <v>97599</v>
      </c>
      <c r="C110" s="34" t="s">
        <v>149</v>
      </c>
      <c r="D110" s="22" t="s">
        <v>5</v>
      </c>
      <c r="E110" s="32">
        <v>20</v>
      </c>
      <c r="F110" s="30">
        <v>28.63</v>
      </c>
      <c r="G110" s="49">
        <f t="shared" si="12"/>
        <v>35.787500000000001</v>
      </c>
      <c r="H110" s="44">
        <f t="shared" si="15"/>
        <v>715.75</v>
      </c>
      <c r="I110" s="8"/>
      <c r="J110" s="9"/>
      <c r="K110" s="8"/>
      <c r="L110" s="9"/>
      <c r="M110" s="8"/>
      <c r="N110" s="9"/>
      <c r="O110" s="8"/>
      <c r="P110" s="9"/>
      <c r="S110" s="2"/>
      <c r="T110" s="2"/>
      <c r="U110" s="2"/>
    </row>
    <row r="111" spans="1:21" ht="25.5" customHeight="1" x14ac:dyDescent="0.25">
      <c r="A111" s="40" t="s">
        <v>242</v>
      </c>
      <c r="B111" s="22" t="s">
        <v>20</v>
      </c>
      <c r="C111" s="34" t="s">
        <v>150</v>
      </c>
      <c r="D111" s="22" t="s">
        <v>5</v>
      </c>
      <c r="E111" s="32">
        <v>2</v>
      </c>
      <c r="F111" s="30">
        <v>3228.5</v>
      </c>
      <c r="G111" s="49">
        <f t="shared" si="12"/>
        <v>4035.625</v>
      </c>
      <c r="H111" s="44">
        <f t="shared" si="15"/>
        <v>8071.25</v>
      </c>
      <c r="I111" s="8"/>
      <c r="J111" s="9"/>
      <c r="K111" s="8"/>
      <c r="L111" s="9"/>
      <c r="M111" s="8"/>
      <c r="N111" s="9"/>
      <c r="O111" s="8"/>
      <c r="P111" s="9"/>
      <c r="S111" s="2"/>
      <c r="T111" s="2"/>
      <c r="U111" s="2"/>
    </row>
    <row r="112" spans="1:21" ht="24.75" customHeight="1" x14ac:dyDescent="0.25">
      <c r="A112" s="40" t="s">
        <v>243</v>
      </c>
      <c r="B112" s="22" t="s">
        <v>20</v>
      </c>
      <c r="C112" s="34" t="s">
        <v>151</v>
      </c>
      <c r="D112" s="22" t="s">
        <v>5</v>
      </c>
      <c r="E112" s="32">
        <v>1</v>
      </c>
      <c r="F112" s="30">
        <v>720</v>
      </c>
      <c r="G112" s="49">
        <f t="shared" si="12"/>
        <v>900</v>
      </c>
      <c r="H112" s="44">
        <f t="shared" si="15"/>
        <v>900</v>
      </c>
      <c r="I112" s="8"/>
      <c r="J112" s="9"/>
      <c r="K112" s="8"/>
      <c r="L112" s="9"/>
      <c r="M112" s="8"/>
      <c r="N112" s="9"/>
      <c r="O112" s="8"/>
      <c r="P112" s="9"/>
      <c r="S112" s="2"/>
      <c r="T112" s="2"/>
      <c r="U112" s="2"/>
    </row>
    <row r="113" spans="1:21" ht="24.75" customHeight="1" x14ac:dyDescent="0.25">
      <c r="A113" s="40" t="s">
        <v>244</v>
      </c>
      <c r="B113" s="22" t="s">
        <v>20</v>
      </c>
      <c r="C113" s="34" t="s">
        <v>152</v>
      </c>
      <c r="D113" s="22" t="s">
        <v>5</v>
      </c>
      <c r="E113" s="32">
        <v>5</v>
      </c>
      <c r="F113" s="30">
        <v>189.9</v>
      </c>
      <c r="G113" s="49">
        <f t="shared" si="12"/>
        <v>237.375</v>
      </c>
      <c r="H113" s="44">
        <f t="shared" si="15"/>
        <v>1186.875</v>
      </c>
      <c r="I113" s="8"/>
      <c r="J113" s="9"/>
      <c r="K113" s="8"/>
      <c r="L113" s="9"/>
      <c r="M113" s="8"/>
      <c r="N113" s="9"/>
      <c r="O113" s="8"/>
      <c r="P113" s="9"/>
      <c r="S113" s="2"/>
      <c r="T113" s="2"/>
      <c r="U113" s="2"/>
    </row>
    <row r="114" spans="1:21" ht="21.75" customHeight="1" x14ac:dyDescent="0.25">
      <c r="A114" s="40" t="s">
        <v>245</v>
      </c>
      <c r="B114" s="22" t="s">
        <v>20</v>
      </c>
      <c r="C114" s="34" t="s">
        <v>153</v>
      </c>
      <c r="D114" s="22" t="s">
        <v>5</v>
      </c>
      <c r="E114" s="32">
        <v>12</v>
      </c>
      <c r="F114" s="30">
        <v>32.9</v>
      </c>
      <c r="G114" s="49">
        <f t="shared" si="12"/>
        <v>41.125</v>
      </c>
      <c r="H114" s="44">
        <f t="shared" si="15"/>
        <v>493.5</v>
      </c>
      <c r="I114" s="8"/>
      <c r="J114" s="9"/>
      <c r="K114" s="8"/>
      <c r="L114" s="9"/>
      <c r="M114" s="8"/>
      <c r="N114" s="9"/>
      <c r="O114" s="8"/>
      <c r="P114" s="9"/>
      <c r="S114" s="2"/>
      <c r="T114" s="2"/>
      <c r="U114" s="2"/>
    </row>
    <row r="115" spans="1:21" ht="37.5" customHeight="1" x14ac:dyDescent="0.25">
      <c r="A115" s="40" t="s">
        <v>246</v>
      </c>
      <c r="B115" s="22">
        <v>95750</v>
      </c>
      <c r="C115" s="34" t="s">
        <v>154</v>
      </c>
      <c r="D115" s="22" t="s">
        <v>12</v>
      </c>
      <c r="E115" s="32">
        <v>82</v>
      </c>
      <c r="F115" s="30">
        <v>30.22</v>
      </c>
      <c r="G115" s="49">
        <f t="shared" si="12"/>
        <v>37.774999999999999</v>
      </c>
      <c r="H115" s="44">
        <f t="shared" si="15"/>
        <v>3097.5499999999997</v>
      </c>
      <c r="I115" s="8"/>
      <c r="J115" s="9"/>
      <c r="K115" s="8"/>
      <c r="L115" s="9"/>
      <c r="M115" s="8"/>
      <c r="N115" s="9"/>
      <c r="O115" s="8"/>
      <c r="P115" s="9"/>
      <c r="S115" s="2"/>
      <c r="T115" s="2"/>
      <c r="U115" s="2"/>
    </row>
    <row r="116" spans="1:21" ht="33" customHeight="1" x14ac:dyDescent="0.25">
      <c r="A116" s="115">
        <v>14</v>
      </c>
      <c r="B116" s="123"/>
      <c r="C116" s="116" t="s">
        <v>144</v>
      </c>
      <c r="D116" s="123"/>
      <c r="E116" s="125"/>
      <c r="F116" s="118"/>
      <c r="G116" s="100"/>
      <c r="H116" s="101">
        <f>H117+H118+H119+H120+H121</f>
        <v>12705.4625</v>
      </c>
      <c r="I116" s="8"/>
      <c r="J116" s="9"/>
      <c r="K116" s="8"/>
      <c r="L116" s="9"/>
      <c r="M116" s="8"/>
      <c r="N116" s="9"/>
      <c r="O116" s="8"/>
      <c r="P116" s="9"/>
      <c r="S116" s="2"/>
      <c r="T116" s="2"/>
      <c r="U116" s="2"/>
    </row>
    <row r="117" spans="1:21" ht="39" customHeight="1" x14ac:dyDescent="0.25">
      <c r="A117" s="40" t="s">
        <v>247</v>
      </c>
      <c r="B117" s="22">
        <v>96974</v>
      </c>
      <c r="C117" s="34" t="s">
        <v>162</v>
      </c>
      <c r="D117" s="22" t="s">
        <v>12</v>
      </c>
      <c r="E117" s="32">
        <v>65</v>
      </c>
      <c r="F117" s="30">
        <v>78.540000000000006</v>
      </c>
      <c r="G117" s="49">
        <f t="shared" si="12"/>
        <v>98.175000000000011</v>
      </c>
      <c r="H117" s="44">
        <f t="shared" si="15"/>
        <v>6381.3750000000009</v>
      </c>
      <c r="I117" s="8"/>
      <c r="J117" s="9"/>
      <c r="K117" s="8"/>
      <c r="L117" s="9"/>
      <c r="M117" s="8"/>
      <c r="N117" s="9"/>
      <c r="O117" s="8"/>
      <c r="P117" s="9"/>
      <c r="S117" s="2"/>
      <c r="T117" s="2"/>
      <c r="U117" s="2"/>
    </row>
    <row r="118" spans="1:21" ht="33.75" customHeight="1" x14ac:dyDescent="0.25">
      <c r="A118" s="40" t="s">
        <v>248</v>
      </c>
      <c r="B118" s="22">
        <v>96973</v>
      </c>
      <c r="C118" s="34" t="s">
        <v>163</v>
      </c>
      <c r="D118" s="22" t="s">
        <v>12</v>
      </c>
      <c r="E118" s="32">
        <v>55</v>
      </c>
      <c r="F118" s="30">
        <v>60.69</v>
      </c>
      <c r="G118" s="49">
        <f t="shared" si="12"/>
        <v>75.862499999999997</v>
      </c>
      <c r="H118" s="44">
        <f t="shared" si="15"/>
        <v>4172.4375</v>
      </c>
      <c r="I118" s="8"/>
      <c r="J118" s="9"/>
      <c r="K118" s="8"/>
      <c r="L118" s="9"/>
      <c r="M118" s="8"/>
      <c r="N118" s="9"/>
      <c r="O118" s="8"/>
      <c r="P118" s="9"/>
      <c r="S118" s="2"/>
      <c r="T118" s="2"/>
      <c r="U118" s="2"/>
    </row>
    <row r="119" spans="1:21" ht="34.5" customHeight="1" x14ac:dyDescent="0.25">
      <c r="A119" s="40" t="s">
        <v>249</v>
      </c>
      <c r="B119" s="22">
        <v>96985</v>
      </c>
      <c r="C119" s="34" t="s">
        <v>145</v>
      </c>
      <c r="D119" s="22" t="s">
        <v>146</v>
      </c>
      <c r="E119" s="32">
        <v>8</v>
      </c>
      <c r="F119" s="30">
        <v>77.290000000000006</v>
      </c>
      <c r="G119" s="49">
        <f t="shared" si="12"/>
        <v>96.612500000000011</v>
      </c>
      <c r="H119" s="44">
        <f t="shared" si="15"/>
        <v>772.90000000000009</v>
      </c>
      <c r="I119" s="8"/>
      <c r="J119" s="9"/>
      <c r="K119" s="8"/>
      <c r="L119" s="9"/>
      <c r="M119" s="8"/>
      <c r="N119" s="9"/>
      <c r="O119" s="8"/>
      <c r="P119" s="9"/>
      <c r="S119" s="2"/>
      <c r="T119" s="2"/>
      <c r="U119" s="2"/>
    </row>
    <row r="120" spans="1:21" ht="33" customHeight="1" x14ac:dyDescent="0.25">
      <c r="A120" s="40" t="s">
        <v>250</v>
      </c>
      <c r="B120" s="22">
        <v>98111</v>
      </c>
      <c r="C120" s="34" t="s">
        <v>147</v>
      </c>
      <c r="D120" s="22" t="s">
        <v>146</v>
      </c>
      <c r="E120" s="32">
        <v>8</v>
      </c>
      <c r="F120" s="30">
        <v>44.31</v>
      </c>
      <c r="G120" s="49">
        <f t="shared" si="12"/>
        <v>55.387500000000003</v>
      </c>
      <c r="H120" s="44">
        <f t="shared" si="15"/>
        <v>443.1</v>
      </c>
      <c r="I120" s="8"/>
      <c r="J120" s="9"/>
      <c r="K120" s="8"/>
      <c r="L120" s="9"/>
      <c r="M120" s="8"/>
      <c r="N120" s="9"/>
      <c r="O120" s="8"/>
      <c r="P120" s="9"/>
      <c r="S120" s="2"/>
      <c r="T120" s="2"/>
      <c r="U120" s="2"/>
    </row>
    <row r="121" spans="1:21" ht="37.5" customHeight="1" x14ac:dyDescent="0.25">
      <c r="A121" s="40" t="s">
        <v>251</v>
      </c>
      <c r="B121" s="22" t="s">
        <v>20</v>
      </c>
      <c r="C121" s="34" t="s">
        <v>148</v>
      </c>
      <c r="D121" s="22" t="s">
        <v>146</v>
      </c>
      <c r="E121" s="32">
        <v>1</v>
      </c>
      <c r="F121" s="30">
        <v>748.52</v>
      </c>
      <c r="G121" s="49">
        <f t="shared" si="12"/>
        <v>935.65</v>
      </c>
      <c r="H121" s="44">
        <f t="shared" si="15"/>
        <v>935.65</v>
      </c>
      <c r="I121" s="8"/>
      <c r="J121" s="9"/>
      <c r="K121" s="8"/>
      <c r="L121" s="9"/>
      <c r="M121" s="8"/>
      <c r="N121" s="9"/>
      <c r="O121" s="8"/>
      <c r="P121" s="9"/>
      <c r="S121" s="2"/>
      <c r="T121" s="2"/>
      <c r="U121" s="2"/>
    </row>
    <row r="122" spans="1:21" ht="21" customHeight="1" x14ac:dyDescent="0.25">
      <c r="A122" s="115">
        <v>15</v>
      </c>
      <c r="B122" s="123"/>
      <c r="C122" s="130" t="s">
        <v>56</v>
      </c>
      <c r="D122" s="123"/>
      <c r="E122" s="125"/>
      <c r="F122" s="125"/>
      <c r="G122" s="100">
        <f t="shared" si="12"/>
        <v>0</v>
      </c>
      <c r="H122" s="101">
        <f>H123</f>
        <v>180.41187499999998</v>
      </c>
      <c r="I122" s="8"/>
      <c r="J122" s="9"/>
      <c r="K122" s="8"/>
      <c r="L122" s="9"/>
      <c r="M122" s="8"/>
      <c r="N122" s="9"/>
      <c r="O122" s="8"/>
      <c r="P122" s="9"/>
      <c r="S122" s="2"/>
      <c r="T122" s="2"/>
      <c r="U122" s="2"/>
    </row>
    <row r="123" spans="1:21" ht="31.5" customHeight="1" x14ac:dyDescent="0.25">
      <c r="A123" s="27" t="s">
        <v>252</v>
      </c>
      <c r="B123" s="22">
        <v>99802</v>
      </c>
      <c r="C123" s="36" t="s">
        <v>57</v>
      </c>
      <c r="D123" s="22" t="s">
        <v>13</v>
      </c>
      <c r="E123" s="32">
        <v>335.65</v>
      </c>
      <c r="F123" s="29">
        <v>0.43</v>
      </c>
      <c r="G123" s="49">
        <f t="shared" si="12"/>
        <v>0.53749999999999998</v>
      </c>
      <c r="H123" s="44">
        <f t="shared" si="15"/>
        <v>180.41187499999998</v>
      </c>
      <c r="I123" s="8"/>
      <c r="J123" s="9"/>
      <c r="K123" s="8"/>
      <c r="L123" s="9"/>
      <c r="M123" s="8"/>
      <c r="N123" s="9"/>
      <c r="O123" s="8"/>
      <c r="P123" s="9"/>
      <c r="S123" s="2"/>
      <c r="T123" s="2"/>
      <c r="U123" s="2"/>
    </row>
    <row r="124" spans="1:21" ht="23.25" customHeight="1" x14ac:dyDescent="0.25">
      <c r="A124" s="132"/>
      <c r="B124" s="123"/>
      <c r="C124" s="116" t="s">
        <v>14</v>
      </c>
      <c r="D124" s="123"/>
      <c r="E124" s="125"/>
      <c r="F124" s="125"/>
      <c r="G124" s="131"/>
      <c r="H124" s="136">
        <f>H122+H116+H102+H94+H81+H77+H67+H49+H47+H42+H34+H29+H21+H10+H7</f>
        <v>427214.51574999996</v>
      </c>
      <c r="I124" s="8"/>
      <c r="J124" s="9"/>
      <c r="K124" s="8"/>
      <c r="L124" s="9"/>
      <c r="M124" s="8"/>
      <c r="N124" s="9"/>
      <c r="O124" s="8"/>
      <c r="P124" s="9"/>
      <c r="S124" s="2"/>
      <c r="T124" s="2"/>
      <c r="U124" s="2"/>
    </row>
    <row r="125" spans="1:21" ht="51" customHeight="1" x14ac:dyDescent="0.25">
      <c r="A125" s="137"/>
      <c r="B125" s="138"/>
      <c r="C125" s="139" t="s">
        <v>41</v>
      </c>
      <c r="D125" s="138"/>
      <c r="E125" s="138"/>
      <c r="F125" s="138"/>
      <c r="G125" s="138"/>
      <c r="H125" s="140"/>
    </row>
    <row r="126" spans="1:21" x14ac:dyDescent="0.25">
      <c r="A126" s="137"/>
      <c r="B126" s="138"/>
      <c r="C126" s="139" t="s">
        <v>42</v>
      </c>
      <c r="D126" s="138"/>
      <c r="E126" s="138"/>
      <c r="F126" s="138"/>
      <c r="G126" s="138"/>
      <c r="H126" s="140"/>
    </row>
    <row r="127" spans="1:21" ht="12.75" customHeight="1" thickBot="1" x14ac:dyDescent="0.3">
      <c r="A127" s="141"/>
      <c r="B127" s="142"/>
      <c r="C127" s="143" t="s">
        <v>43</v>
      </c>
      <c r="D127" s="142"/>
      <c r="E127" s="142"/>
      <c r="F127" s="142"/>
      <c r="G127" s="142"/>
      <c r="H127" s="144"/>
    </row>
  </sheetData>
  <mergeCells count="7">
    <mergeCell ref="B1:B2"/>
    <mergeCell ref="C1:H2"/>
    <mergeCell ref="C3:H3"/>
    <mergeCell ref="A4:A5"/>
    <mergeCell ref="B4:B5"/>
    <mergeCell ref="G4:H4"/>
    <mergeCell ref="A1:A3"/>
  </mergeCells>
  <dataValidations count="3">
    <dataValidation type="decimal" operator="greaterThan" allowBlank="1" showErrorMessage="1" errorTitle="numero" error="Não é permitido digitar texto ou números com ponto." sqref="G7:G8 F7:F40 E7:E38 E41:F124 I7:I124 O7:O124 M7:M124 K7:K124">
      <formula1>0</formula1>
      <formula2>0</formula2>
    </dataValidation>
    <dataValidation allowBlank="1" showInputMessage="1" showErrorMessage="1" prompt="Digite a descrição do projeto." sqref="C1">
      <formula1>0</formula1>
      <formula2>0</formula2>
    </dataValidation>
    <dataValidation allowBlank="1" showErrorMessage="1" error="Não é permitido digitar texto ou números com ponto." sqref="B10 A7:B9 B21:B23 B26:B28 B49:B50 A10:A28 A29:B38 B67:B124 A49:A123 A41:B48">
      <formula1>0</formula1>
      <formula2>0</formula2>
    </dataValidation>
  </dataValidations>
  <pageMargins left="0.7" right="0.7" top="0.75" bottom="0.75" header="0.3" footer="0.3"/>
  <pageSetup paperSize="9" scale="67" fitToHeight="0" orientation="portrait" r:id="rId1"/>
  <rowBreaks count="1" manualBreakCount="1">
    <brk id="137" max="16383" man="1"/>
  </rowBreaks>
  <colBreaks count="1" manualBreakCount="1">
    <brk id="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workbookViewId="0">
      <selection activeCell="A26" sqref="A26:G26"/>
    </sheetView>
  </sheetViews>
  <sheetFormatPr defaultRowHeight="15" x14ac:dyDescent="0.25"/>
  <cols>
    <col min="1" max="1" width="9.28515625" bestFit="1" customWidth="1"/>
    <col min="4" max="4" width="16.85546875" customWidth="1"/>
    <col min="5" max="5" width="14.42578125" customWidth="1"/>
    <col min="6" max="6" width="10.28515625" bestFit="1" customWidth="1"/>
    <col min="7" max="7" width="14.28515625" customWidth="1"/>
    <col min="8" max="8" width="10.28515625" bestFit="1" customWidth="1"/>
    <col min="9" max="9" width="14.28515625" customWidth="1"/>
    <col min="11" max="11" width="10.140625" bestFit="1" customWidth="1"/>
  </cols>
  <sheetData>
    <row r="1" spans="1:9" ht="33.75" customHeight="1" thickBot="1" x14ac:dyDescent="0.35">
      <c r="A1" s="184" t="s">
        <v>64</v>
      </c>
      <c r="B1" s="185"/>
      <c r="C1" s="185"/>
      <c r="D1" s="185"/>
      <c r="E1" s="185"/>
      <c r="F1" s="185"/>
      <c r="G1" s="185"/>
      <c r="H1" s="148"/>
      <c r="I1" s="149"/>
    </row>
    <row r="2" spans="1:9" ht="15.75" thickBot="1" x14ac:dyDescent="0.3">
      <c r="A2" s="150"/>
      <c r="B2" s="151"/>
      <c r="C2" s="151"/>
      <c r="D2" s="151"/>
      <c r="E2" s="151"/>
      <c r="F2" s="151"/>
      <c r="G2" s="151"/>
      <c r="H2" s="151"/>
      <c r="I2" s="152"/>
    </row>
    <row r="3" spans="1:9" ht="21.75" customHeight="1" x14ac:dyDescent="0.25">
      <c r="A3" s="199" t="s">
        <v>263</v>
      </c>
      <c r="B3" s="200"/>
      <c r="C3" s="200"/>
      <c r="D3" s="200"/>
      <c r="E3" s="200"/>
      <c r="F3" s="60"/>
      <c r="G3" s="60"/>
      <c r="H3" s="60"/>
      <c r="I3" s="61"/>
    </row>
    <row r="4" spans="1:9" ht="21" customHeight="1" x14ac:dyDescent="0.25">
      <c r="A4" s="201" t="s">
        <v>76</v>
      </c>
      <c r="B4" s="202"/>
      <c r="C4" s="202"/>
      <c r="D4" s="202"/>
      <c r="E4" s="102"/>
      <c r="F4" s="58"/>
      <c r="G4" s="58"/>
      <c r="H4" s="58"/>
      <c r="I4" s="59"/>
    </row>
    <row r="5" spans="1:9" ht="23.25" customHeight="1" thickBot="1" x14ac:dyDescent="0.3">
      <c r="A5" s="203" t="s">
        <v>264</v>
      </c>
      <c r="B5" s="204"/>
      <c r="C5" s="204"/>
      <c r="D5" s="204"/>
      <c r="E5" s="62"/>
      <c r="F5" s="62"/>
      <c r="G5" s="62"/>
      <c r="H5" s="62"/>
      <c r="I5" s="63"/>
    </row>
    <row r="6" spans="1:9" ht="19.5" customHeight="1" x14ac:dyDescent="0.25">
      <c r="A6" s="65" t="s">
        <v>2</v>
      </c>
      <c r="B6" s="66" t="s">
        <v>65</v>
      </c>
      <c r="C6" s="66"/>
      <c r="D6" s="66"/>
      <c r="E6" s="66" t="s">
        <v>66</v>
      </c>
      <c r="F6" s="66"/>
      <c r="G6" s="66" t="s">
        <v>67</v>
      </c>
      <c r="H6" s="66"/>
      <c r="I6" s="67" t="s">
        <v>256</v>
      </c>
    </row>
    <row r="7" spans="1:9" x14ac:dyDescent="0.25">
      <c r="A7" s="192"/>
      <c r="B7" s="186"/>
      <c r="C7" s="187"/>
      <c r="D7" s="188"/>
      <c r="E7" s="68" t="s">
        <v>68</v>
      </c>
      <c r="F7" s="68" t="s">
        <v>69</v>
      </c>
      <c r="G7" s="68" t="s">
        <v>68</v>
      </c>
      <c r="H7" s="68" t="s">
        <v>69</v>
      </c>
      <c r="I7" s="69" t="s">
        <v>68</v>
      </c>
    </row>
    <row r="8" spans="1:9" x14ac:dyDescent="0.25">
      <c r="A8" s="193"/>
      <c r="B8" s="189"/>
      <c r="C8" s="190"/>
      <c r="D8" s="191"/>
      <c r="E8" s="68"/>
      <c r="F8" s="68"/>
      <c r="G8" s="68"/>
      <c r="H8" s="68"/>
      <c r="I8" s="69"/>
    </row>
    <row r="9" spans="1:9" x14ac:dyDescent="0.25">
      <c r="A9" s="70">
        <v>1</v>
      </c>
      <c r="B9" s="194" t="s">
        <v>11</v>
      </c>
      <c r="C9" s="195"/>
      <c r="D9" s="196"/>
      <c r="E9" s="71">
        <v>7842.01</v>
      </c>
      <c r="F9" s="72">
        <v>1</v>
      </c>
      <c r="G9" s="71">
        <v>7842.01</v>
      </c>
      <c r="H9" s="72"/>
      <c r="I9" s="145"/>
    </row>
    <row r="10" spans="1:9" x14ac:dyDescent="0.25">
      <c r="A10" s="106">
        <v>2</v>
      </c>
      <c r="B10" s="194" t="s">
        <v>78</v>
      </c>
      <c r="C10" s="195"/>
      <c r="D10" s="196"/>
      <c r="E10" s="71">
        <v>30132.26</v>
      </c>
      <c r="F10" s="72">
        <v>1</v>
      </c>
      <c r="G10" s="71">
        <v>30132.26</v>
      </c>
      <c r="H10" s="72"/>
      <c r="I10" s="145"/>
    </row>
    <row r="11" spans="1:9" x14ac:dyDescent="0.25">
      <c r="A11" s="106">
        <v>3</v>
      </c>
      <c r="B11" s="194" t="s">
        <v>89</v>
      </c>
      <c r="C11" s="195"/>
      <c r="D11" s="196"/>
      <c r="E11" s="71">
        <v>36826.75</v>
      </c>
      <c r="F11" s="72">
        <v>1</v>
      </c>
      <c r="G11" s="71">
        <v>36826.75</v>
      </c>
      <c r="H11" s="72"/>
      <c r="I11" s="145"/>
    </row>
    <row r="12" spans="1:9" x14ac:dyDescent="0.25">
      <c r="A12" s="106">
        <v>4</v>
      </c>
      <c r="B12" s="194" t="s">
        <v>257</v>
      </c>
      <c r="C12" s="195"/>
      <c r="D12" s="196"/>
      <c r="E12" s="71">
        <v>26631.22</v>
      </c>
      <c r="F12" s="72">
        <v>1</v>
      </c>
      <c r="G12" s="71">
        <v>26631.22</v>
      </c>
      <c r="H12" s="72"/>
      <c r="I12" s="145"/>
    </row>
    <row r="13" spans="1:9" x14ac:dyDescent="0.25">
      <c r="A13" s="106">
        <v>5</v>
      </c>
      <c r="B13" s="194" t="s">
        <v>258</v>
      </c>
      <c r="C13" s="195"/>
      <c r="D13" s="196"/>
      <c r="E13" s="71">
        <v>109458.16</v>
      </c>
      <c r="F13" s="72">
        <v>0.5</v>
      </c>
      <c r="G13" s="71">
        <f>E13/2</f>
        <v>54729.08</v>
      </c>
      <c r="H13" s="72">
        <v>0.5</v>
      </c>
      <c r="I13" s="145">
        <f>G13</f>
        <v>54729.08</v>
      </c>
    </row>
    <row r="14" spans="1:9" x14ac:dyDescent="0.25">
      <c r="A14" s="106">
        <v>6</v>
      </c>
      <c r="B14" s="194" t="s">
        <v>71</v>
      </c>
      <c r="C14" s="195"/>
      <c r="D14" s="196"/>
      <c r="E14" s="71">
        <v>77275.55</v>
      </c>
      <c r="F14" s="72">
        <v>0.5</v>
      </c>
      <c r="G14" s="71">
        <f>E14/2</f>
        <v>38637.775000000001</v>
      </c>
      <c r="H14" s="72">
        <v>0.5</v>
      </c>
      <c r="I14" s="145">
        <f>G14</f>
        <v>38637.775000000001</v>
      </c>
    </row>
    <row r="15" spans="1:9" x14ac:dyDescent="0.25">
      <c r="A15" s="106">
        <v>7</v>
      </c>
      <c r="B15" s="194" t="s">
        <v>155</v>
      </c>
      <c r="C15" s="195"/>
      <c r="D15" s="196"/>
      <c r="E15" s="71">
        <v>8792.81</v>
      </c>
      <c r="F15" s="72">
        <v>0.5</v>
      </c>
      <c r="G15" s="71">
        <f>E15/2</f>
        <v>4396.4049999999997</v>
      </c>
      <c r="H15" s="72">
        <v>0.5</v>
      </c>
      <c r="I15" s="145">
        <f>G15</f>
        <v>4396.4049999999997</v>
      </c>
    </row>
    <row r="16" spans="1:9" x14ac:dyDescent="0.25">
      <c r="A16" s="106">
        <v>8</v>
      </c>
      <c r="B16" s="194" t="s">
        <v>73</v>
      </c>
      <c r="C16" s="195"/>
      <c r="D16" s="196"/>
      <c r="E16" s="71">
        <v>18403.349999999999</v>
      </c>
      <c r="F16" s="72">
        <v>0.5</v>
      </c>
      <c r="G16" s="71">
        <f>E16/2</f>
        <v>9201.6749999999993</v>
      </c>
      <c r="H16" s="72">
        <v>0.5</v>
      </c>
      <c r="I16" s="145">
        <f>G16</f>
        <v>9201.6749999999993</v>
      </c>
    </row>
    <row r="17" spans="1:11" x14ac:dyDescent="0.25">
      <c r="A17" s="106">
        <v>9</v>
      </c>
      <c r="B17" s="194" t="s">
        <v>259</v>
      </c>
      <c r="C17" s="195"/>
      <c r="D17" s="196"/>
      <c r="E17" s="71">
        <v>5393.08</v>
      </c>
      <c r="F17" s="72">
        <v>0.5</v>
      </c>
      <c r="G17" s="71">
        <f>E17/2</f>
        <v>2696.54</v>
      </c>
      <c r="H17" s="72">
        <v>0.5</v>
      </c>
      <c r="I17" s="145">
        <f>G17</f>
        <v>2696.54</v>
      </c>
    </row>
    <row r="18" spans="1:11" x14ac:dyDescent="0.25">
      <c r="A18" s="106">
        <v>10</v>
      </c>
      <c r="B18" s="194" t="s">
        <v>260</v>
      </c>
      <c r="C18" s="195"/>
      <c r="D18" s="196"/>
      <c r="E18" s="71">
        <v>3585.18</v>
      </c>
      <c r="F18" s="72"/>
      <c r="G18" s="71"/>
      <c r="H18" s="72">
        <v>1</v>
      </c>
      <c r="I18" s="145">
        <v>3585.18</v>
      </c>
    </row>
    <row r="19" spans="1:11" x14ac:dyDescent="0.25">
      <c r="A19" s="106">
        <v>11</v>
      </c>
      <c r="B19" s="194" t="s">
        <v>72</v>
      </c>
      <c r="C19" s="195"/>
      <c r="D19" s="196"/>
      <c r="E19" s="71">
        <v>3637.31</v>
      </c>
      <c r="F19" s="72">
        <v>0.5</v>
      </c>
      <c r="G19" s="71">
        <f>E19/2</f>
        <v>1818.655</v>
      </c>
      <c r="H19" s="72">
        <v>0.5</v>
      </c>
      <c r="I19" s="145">
        <f>G19</f>
        <v>1818.655</v>
      </c>
    </row>
    <row r="20" spans="1:11" x14ac:dyDescent="0.25">
      <c r="A20" s="106">
        <v>12</v>
      </c>
      <c r="B20" s="103" t="s">
        <v>70</v>
      </c>
      <c r="C20" s="104"/>
      <c r="D20" s="105"/>
      <c r="E20" s="71">
        <v>41646.85</v>
      </c>
      <c r="F20" s="72">
        <v>0.5</v>
      </c>
      <c r="G20" s="71">
        <f>E20/2</f>
        <v>20823.424999999999</v>
      </c>
      <c r="H20" s="72">
        <v>0.5</v>
      </c>
      <c r="I20" s="145">
        <f>G20</f>
        <v>20823.424999999999</v>
      </c>
    </row>
    <row r="21" spans="1:11" x14ac:dyDescent="0.25">
      <c r="A21" s="106">
        <v>13</v>
      </c>
      <c r="B21" s="103" t="s">
        <v>261</v>
      </c>
      <c r="C21" s="104"/>
      <c r="D21" s="105"/>
      <c r="E21" s="71">
        <v>44704.11</v>
      </c>
      <c r="F21" s="72">
        <v>0.5</v>
      </c>
      <c r="G21" s="71">
        <f>E21/2</f>
        <v>22352.055</v>
      </c>
      <c r="H21" s="72">
        <v>0.5</v>
      </c>
      <c r="I21" s="145">
        <f>E21/2</f>
        <v>22352.055</v>
      </c>
    </row>
    <row r="22" spans="1:11" x14ac:dyDescent="0.25">
      <c r="A22" s="70">
        <v>14</v>
      </c>
      <c r="B22" s="155" t="s">
        <v>262</v>
      </c>
      <c r="C22" s="156"/>
      <c r="D22" s="157"/>
      <c r="E22" s="71">
        <v>12705.46</v>
      </c>
      <c r="F22" s="72">
        <v>0.5</v>
      </c>
      <c r="G22" s="71">
        <f>E22/2</f>
        <v>6352.73</v>
      </c>
      <c r="H22" s="72">
        <v>0.5</v>
      </c>
      <c r="I22" s="145">
        <f>G22</f>
        <v>6352.73</v>
      </c>
    </row>
    <row r="23" spans="1:11" x14ac:dyDescent="0.25">
      <c r="A23" s="70">
        <v>15</v>
      </c>
      <c r="B23" s="153" t="s">
        <v>56</v>
      </c>
      <c r="C23" s="155"/>
      <c r="D23" s="157"/>
      <c r="E23" s="71">
        <v>180.41</v>
      </c>
      <c r="F23" s="72"/>
      <c r="G23" s="71"/>
      <c r="H23" s="72">
        <v>1</v>
      </c>
      <c r="I23" s="145">
        <v>180.41</v>
      </c>
    </row>
    <row r="24" spans="1:11" ht="26.25" customHeight="1" thickBot="1" x14ac:dyDescent="0.3">
      <c r="A24" s="207" t="s">
        <v>66</v>
      </c>
      <c r="B24" s="208"/>
      <c r="C24" s="208"/>
      <c r="D24" s="208"/>
      <c r="E24" s="146">
        <f>E9+E10+E11+E12+E13+E14+E15+E16+E17+E18+E19+E20+E21+E22+E23</f>
        <v>427214.50999999995</v>
      </c>
      <c r="F24" s="147"/>
      <c r="G24" s="154">
        <f>G9+G10+G11+G12+G13+G14+G15+G16+G17+G19+G20+G21+G22</f>
        <v>262440.57999999996</v>
      </c>
      <c r="H24" s="158"/>
      <c r="I24" s="159">
        <f>I13+I14+I15+I16+I17+I18+I20+I19+I21+I22+I23</f>
        <v>164773.93</v>
      </c>
      <c r="K24" s="2"/>
    </row>
    <row r="25" spans="1:11" ht="23.25" customHeight="1" x14ac:dyDescent="0.25">
      <c r="A25" s="64"/>
      <c r="B25" s="51"/>
      <c r="C25" s="51"/>
      <c r="D25" s="51"/>
      <c r="E25" s="51"/>
      <c r="F25" s="51"/>
      <c r="G25" s="51"/>
      <c r="H25" s="51"/>
      <c r="I25" s="52"/>
    </row>
    <row r="26" spans="1:11" ht="26.25" customHeight="1" x14ac:dyDescent="0.25">
      <c r="A26" s="205" t="s">
        <v>74</v>
      </c>
      <c r="B26" s="206"/>
      <c r="C26" s="206"/>
      <c r="D26" s="206"/>
      <c r="E26" s="206"/>
      <c r="F26" s="206"/>
      <c r="G26" s="206"/>
      <c r="H26" s="160"/>
      <c r="I26" s="161"/>
    </row>
    <row r="27" spans="1:11" ht="17.25" customHeight="1" thickBot="1" x14ac:dyDescent="0.3">
      <c r="A27" s="197" t="s">
        <v>75</v>
      </c>
      <c r="B27" s="198"/>
      <c r="C27" s="198"/>
      <c r="D27" s="198"/>
      <c r="E27" s="198"/>
      <c r="F27" s="198"/>
      <c r="G27" s="198"/>
      <c r="H27" s="162"/>
      <c r="I27" s="163"/>
    </row>
  </sheetData>
  <mergeCells count="20">
    <mergeCell ref="A27:G27"/>
    <mergeCell ref="A3:E3"/>
    <mergeCell ref="A4:D4"/>
    <mergeCell ref="A5:D5"/>
    <mergeCell ref="A26:G26"/>
    <mergeCell ref="B15:D15"/>
    <mergeCell ref="B16:D16"/>
    <mergeCell ref="B17:D17"/>
    <mergeCell ref="B18:D18"/>
    <mergeCell ref="B19:D19"/>
    <mergeCell ref="A24:D24"/>
    <mergeCell ref="B11:D11"/>
    <mergeCell ref="B12:D12"/>
    <mergeCell ref="B13:D13"/>
    <mergeCell ref="B14:D14"/>
    <mergeCell ref="A1:G1"/>
    <mergeCell ref="B7:D8"/>
    <mergeCell ref="A7:A8"/>
    <mergeCell ref="B9:D9"/>
    <mergeCell ref="B10:D10"/>
  </mergeCells>
  <pageMargins left="0.511811024" right="0.511811024" top="0.78740157499999996" bottom="0.78740157499999996" header="0.31496062000000002" footer="0.31496062000000002"/>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ORÇAMENTO</vt:lpstr>
      <vt:lpstr>CRONOGRAMA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2021-10-13T19:20:35Z</cp:lastPrinted>
  <dcterms:created xsi:type="dcterms:W3CDTF">2020-05-04T14:11:58Z</dcterms:created>
  <dcterms:modified xsi:type="dcterms:W3CDTF">2021-10-13T19:53:30Z</dcterms:modified>
</cp:coreProperties>
</file>